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0" windowWidth="11970" windowHeight="7290" activeTab="2"/>
  </bookViews>
  <sheets>
    <sheet name="Tabelle1" sheetId="1" r:id="rId1"/>
    <sheet name="EU 19" sheetId="2" state="hidden" r:id="rId2"/>
    <sheet name="EU 2019" sheetId="3" r:id="rId3"/>
  </sheets>
  <definedNames>
    <definedName name="_Scenario_new_change" localSheetId="1" hidden="1">'EU 19'!$F$13:$F$22,'EU 19'!$J$13:$J$22,'EU 19'!#REF!,'EU 19'!$B$24:$B$29</definedName>
    <definedName name="_scenchg_count" localSheetId="1" hidden="1">40</definedName>
    <definedName name="_scenchg1" localSheetId="1" hidden="1">'EU 19'!$F$13</definedName>
    <definedName name="_scenchg10" localSheetId="1" hidden="1">'EU 19'!$F$22</definedName>
    <definedName name="_scenchg11" localSheetId="1" hidden="1">'EU 19'!$J$13</definedName>
    <definedName name="_scenchg12" localSheetId="1" hidden="1">'EU 19'!$J$14</definedName>
    <definedName name="_scenchg13" localSheetId="1" hidden="1">'EU 19'!$J$15</definedName>
    <definedName name="_scenchg14" localSheetId="1" hidden="1">'EU 19'!$J$16</definedName>
    <definedName name="_scenchg15" localSheetId="1" hidden="1">'EU 19'!$J$17</definedName>
    <definedName name="_scenchg16" localSheetId="1" hidden="1">'EU 19'!$J$18</definedName>
    <definedName name="_scenchg17" localSheetId="1" hidden="1">'EU 19'!$J$19</definedName>
    <definedName name="_scenchg18" localSheetId="1" hidden="1">'EU 19'!$J$20</definedName>
    <definedName name="_scenchg19" localSheetId="1" hidden="1">'EU 19'!$J$21</definedName>
    <definedName name="_scenchg2" localSheetId="1" hidden="1">'EU 19'!$F$14</definedName>
    <definedName name="_scenchg20" localSheetId="1" hidden="1">'EU 19'!$J$22</definedName>
    <definedName name="_scenchg21" localSheetId="1" hidden="1">'EU 19'!#REF!</definedName>
    <definedName name="_scenchg22" localSheetId="1" hidden="1">'EU 19'!#REF!</definedName>
    <definedName name="_scenchg23" localSheetId="1" hidden="1">'EU 19'!#REF!</definedName>
    <definedName name="_scenchg24" localSheetId="1" hidden="1">'EU 19'!#REF!</definedName>
    <definedName name="_scenchg25" localSheetId="1" hidden="1">'EU 19'!#REF!</definedName>
    <definedName name="_scenchg26" localSheetId="1" hidden="1">'EU 19'!#REF!</definedName>
    <definedName name="_scenchg27" localSheetId="1" hidden="1">'EU 19'!#REF!</definedName>
    <definedName name="_scenchg28" localSheetId="1" hidden="1">'EU 19'!#REF!</definedName>
    <definedName name="_scenchg29" localSheetId="1" hidden="1">'EU 19'!#REF!</definedName>
    <definedName name="_scenchg3" localSheetId="1" hidden="1">'EU 19'!$F$15</definedName>
    <definedName name="_scenchg30" localSheetId="1" hidden="1">'EU 19'!#REF!</definedName>
    <definedName name="_scenchg31" localSheetId="1" hidden="1">'EU 19'!#REF!</definedName>
    <definedName name="_scenchg32" localSheetId="1" hidden="1">'EU 19'!#REF!</definedName>
    <definedName name="_scenchg33" localSheetId="1" hidden="1">'EU 19'!$B$24</definedName>
    <definedName name="_scenchg34" localSheetId="1" hidden="1">'EU 19'!$B$25</definedName>
    <definedName name="_scenchg35" localSheetId="1" hidden="1">'EU 19'!$B$26</definedName>
    <definedName name="_scenchg36" localSheetId="1" hidden="1">'EU 19'!$B$27</definedName>
    <definedName name="_scenchg37" localSheetId="1" hidden="1">'EU 19'!$B$28</definedName>
    <definedName name="_scenchg38" localSheetId="1" hidden="1">'EU 19'!$B$29</definedName>
    <definedName name="_scenchg39" localSheetId="1" hidden="1">'EU 19'!#REF!</definedName>
    <definedName name="_scenchg4" localSheetId="1" hidden="1">'EU 19'!$F$16</definedName>
    <definedName name="_scenchg40" localSheetId="1" hidden="1">'EU 19'!#REF!</definedName>
    <definedName name="_scenchg5" localSheetId="1" hidden="1">'EU 19'!$F$17</definedName>
    <definedName name="_scenchg6" localSheetId="1" hidden="1">'EU 19'!$F$18</definedName>
    <definedName name="_scenchg7" localSheetId="1" hidden="1">'EU 19'!$F$19</definedName>
    <definedName name="_scenchg8" localSheetId="1" hidden="1">'EU 19'!$F$20</definedName>
    <definedName name="_scenchg9" localSheetId="1" hidden="1">'EU 19'!$F$21</definedName>
    <definedName name="_xlnm.Print_Area" localSheetId="1">'EU 19'!$B$1:$AS$58</definedName>
    <definedName name="_xlnm.Print_Area" localSheetId="0">'Tabelle1'!$A$1:$W$16</definedName>
    <definedName name="scen_change" localSheetId="1" hidden="1">'EU 19'!$F$13:$F$22,'EU 19'!$J$13:$J$22,'EU 19'!#REF!,'EU 19'!$B$24:$B$29</definedName>
  </definedNames>
  <calcPr fullCalcOnLoad="1"/>
</workbook>
</file>

<file path=xl/sharedStrings.xml><?xml version="1.0" encoding="utf-8"?>
<sst xmlns="http://schemas.openxmlformats.org/spreadsheetml/2006/main" count="294" uniqueCount="67">
  <si>
    <t>Marktgemeinde</t>
  </si>
  <si>
    <t>SPÖ</t>
  </si>
  <si>
    <t>FPÖ</t>
  </si>
  <si>
    <t>Stimmen</t>
  </si>
  <si>
    <t>%</t>
  </si>
  <si>
    <t xml:space="preserve"> +/- % </t>
  </si>
  <si>
    <t>Ziersdorf I</t>
  </si>
  <si>
    <t>Ziersdorf II</t>
  </si>
  <si>
    <t>Gettsdorf</t>
  </si>
  <si>
    <t>Ziersdorf</t>
  </si>
  <si>
    <t>Hollenstein</t>
  </si>
  <si>
    <t>Fahndorf</t>
  </si>
  <si>
    <t>Kiblitz</t>
  </si>
  <si>
    <t>Abgegebene</t>
  </si>
  <si>
    <t>Wahlbeteili-</t>
  </si>
  <si>
    <t>Ungültige</t>
  </si>
  <si>
    <t>Gültige</t>
  </si>
  <si>
    <t>Rohrbach</t>
  </si>
  <si>
    <t>Sprengel</t>
  </si>
  <si>
    <t>gung in %</t>
  </si>
  <si>
    <t>Dippersdorf</t>
  </si>
  <si>
    <t>Radlbrunn</t>
  </si>
  <si>
    <t>Großmeiseldorf</t>
  </si>
  <si>
    <t>Summe</t>
  </si>
  <si>
    <t>Wahlbe-</t>
  </si>
  <si>
    <t>rechtigte</t>
  </si>
  <si>
    <t>Wahlsprengel</t>
  </si>
  <si>
    <t>ÖVP</t>
  </si>
  <si>
    <t>KPÖ</t>
  </si>
  <si>
    <t>GRÜNE</t>
  </si>
  <si>
    <t>NEOS</t>
  </si>
  <si>
    <t>Stimme</t>
  </si>
  <si>
    <t>Differenz</t>
  </si>
  <si>
    <t>Prozent</t>
  </si>
  <si>
    <t>Anzahl der
ausgestellten Wahlkarten</t>
  </si>
  <si>
    <t>Männer
Innland</t>
  </si>
  <si>
    <t>Frauen
Innland</t>
  </si>
  <si>
    <t>Auslands-
österreicher</t>
  </si>
  <si>
    <t>WK
Rückgabe</t>
  </si>
  <si>
    <t>fiktiv Wahlbeteiligung =
"agegeben Stimmen und  ausgegebene Wahlkarten"</t>
  </si>
  <si>
    <t>gültige
Stimmen 2019</t>
  </si>
  <si>
    <t>ÖVP 19</t>
  </si>
  <si>
    <t>SPÖ 19</t>
  </si>
  <si>
    <t>JETZT</t>
  </si>
  <si>
    <t>WANDL</t>
  </si>
  <si>
    <t>2017 FLÖ</t>
  </si>
  <si>
    <t>2017 GILT</t>
  </si>
  <si>
    <t>2017 WEISSE</t>
  </si>
  <si>
    <t>2017 PILZ</t>
  </si>
  <si>
    <t>ERGEBNISSE  DÜRFEN  NICHT VOR 17:00 UHR VERÖFFENTLICHT WERDEN</t>
  </si>
  <si>
    <t>ÖVP 17</t>
  </si>
  <si>
    <t>SPÖ 17</t>
  </si>
  <si>
    <t>FPÖ 17</t>
  </si>
  <si>
    <t>Neos 17</t>
  </si>
  <si>
    <t>NEOS 19</t>
  </si>
  <si>
    <t>Pilz 17</t>
  </si>
  <si>
    <t>JETZT 19</t>
  </si>
  <si>
    <t>GRÜNE 19</t>
  </si>
  <si>
    <t>Gilt 2017</t>
  </si>
  <si>
    <t>gültige
Stimmen 2017</t>
  </si>
  <si>
    <t>Grüne
17</t>
  </si>
  <si>
    <t>Weiß
2017</t>
  </si>
  <si>
    <t>WANDL
19</t>
  </si>
  <si>
    <t>KPÖ
17</t>
  </si>
  <si>
    <t>KPÖ
19</t>
  </si>
  <si>
    <t>Flö
2017</t>
  </si>
  <si>
    <t>FPÖ
19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</si>
</sst>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\ \ \ \ \ "/>
    <numFmt numFmtId="187" formatCode="#"/>
    <numFmt numFmtId="188" formatCode="#,##0.0\ "/>
    <numFmt numFmtId="189" formatCode="#,##0.0\ _D_M;[Red]\-#,##0.0\ _D_M"/>
    <numFmt numFmtId="190" formatCode="#,##0.000\ _D_M;[Red]\-#,##0.000\ _D_M"/>
    <numFmt numFmtId="191" formatCode="#,##0.0000\ _D_M;[Red]\-#,##0.0000\ _D_M"/>
    <numFmt numFmtId="192" formatCode="0.0%"/>
    <numFmt numFmtId="193" formatCode="0.000%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Springer"/>
      <family val="0"/>
    </font>
    <font>
      <sz val="10"/>
      <color indexed="10"/>
      <name val="Arial"/>
      <family val="2"/>
    </font>
    <font>
      <u val="single"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u val="single"/>
      <sz val="16"/>
      <color indexed="8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4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3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Continuous"/>
    </xf>
    <xf numFmtId="0" fontId="10" fillId="0" borderId="13" xfId="0" applyFont="1" applyFill="1" applyBorder="1" applyAlignment="1">
      <alignment/>
    </xf>
    <xf numFmtId="0" fontId="11" fillId="0" borderId="14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19" xfId="0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188" fontId="11" fillId="0" borderId="14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186" fontId="0" fillId="0" borderId="0" xfId="0" applyNumberFormat="1" applyFill="1" applyBorder="1" applyAlignment="1">
      <alignment vertical="center"/>
    </xf>
    <xf numFmtId="0" fontId="10" fillId="0" borderId="26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27" xfId="0" applyFont="1" applyFill="1" applyBorder="1" applyAlignment="1">
      <alignment/>
    </xf>
    <xf numFmtId="0" fontId="11" fillId="0" borderId="28" xfId="0" applyFont="1" applyFill="1" applyBorder="1" applyAlignment="1">
      <alignment vertical="center"/>
    </xf>
    <xf numFmtId="188" fontId="11" fillId="0" borderId="29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86" fontId="11" fillId="0" borderId="30" xfId="0" applyNumberFormat="1" applyFont="1" applyFill="1" applyBorder="1" applyAlignment="1">
      <alignment vertical="center"/>
    </xf>
    <xf numFmtId="186" fontId="11" fillId="0" borderId="31" xfId="0" applyNumberFormat="1" applyFont="1" applyFill="1" applyBorder="1" applyAlignment="1">
      <alignment vertical="center"/>
    </xf>
    <xf numFmtId="186" fontId="11" fillId="0" borderId="21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11" fillId="0" borderId="3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86" fontId="0" fillId="0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9" xfId="0" applyFont="1" applyFill="1" applyBorder="1" applyAlignment="1">
      <alignment horizontal="centerContinuous" vertical="center"/>
    </xf>
    <xf numFmtId="0" fontId="12" fillId="0" borderId="34" xfId="0" applyFont="1" applyFill="1" applyBorder="1" applyAlignment="1">
      <alignment horizontal="centerContinuous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186" fontId="12" fillId="0" borderId="28" xfId="0" applyNumberFormat="1" applyFont="1" applyFill="1" applyBorder="1" applyAlignment="1">
      <alignment vertical="center"/>
    </xf>
    <xf numFmtId="186" fontId="12" fillId="0" borderId="14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186" fontId="12" fillId="0" borderId="14" xfId="0" applyNumberFormat="1" applyFont="1" applyFill="1" applyBorder="1" applyAlignment="1" applyProtection="1">
      <alignment horizontal="center" vertical="center"/>
      <protection locked="0"/>
    </xf>
    <xf numFmtId="186" fontId="12" fillId="0" borderId="28" xfId="0" applyNumberFormat="1" applyFont="1" applyFill="1" applyBorder="1" applyAlignment="1">
      <alignment horizontal="center" vertical="center"/>
    </xf>
    <xf numFmtId="186" fontId="11" fillId="0" borderId="14" xfId="0" applyNumberFormat="1" applyFont="1" applyFill="1" applyBorder="1" applyAlignment="1">
      <alignment horizontal="center" vertical="center"/>
    </xf>
    <xf numFmtId="186" fontId="11" fillId="0" borderId="28" xfId="0" applyNumberFormat="1" applyFont="1" applyFill="1" applyBorder="1" applyAlignment="1">
      <alignment horizontal="center" vertical="center"/>
    </xf>
    <xf numFmtId="186" fontId="11" fillId="0" borderId="14" xfId="0" applyNumberFormat="1" applyFont="1" applyFill="1" applyBorder="1" applyAlignment="1" applyProtection="1">
      <alignment horizontal="center" vertical="center"/>
      <protection locked="0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/>
    </xf>
    <xf numFmtId="1" fontId="12" fillId="0" borderId="39" xfId="0" applyNumberFormat="1" applyFont="1" applyFill="1" applyBorder="1" applyAlignment="1" applyProtection="1">
      <alignment horizontal="center" vertical="center"/>
      <protection locked="0"/>
    </xf>
    <xf numFmtId="1" fontId="12" fillId="0" borderId="20" xfId="0" applyNumberFormat="1" applyFont="1" applyFill="1" applyBorder="1" applyAlignment="1" applyProtection="1">
      <alignment horizontal="center" vertical="center"/>
      <protection locked="0"/>
    </xf>
    <xf numFmtId="1" fontId="12" fillId="0" borderId="23" xfId="0" applyNumberFormat="1" applyFont="1" applyFill="1" applyBorder="1" applyAlignment="1" applyProtection="1">
      <alignment horizontal="center" vertical="center"/>
      <protection locked="0"/>
    </xf>
    <xf numFmtId="1" fontId="12" fillId="0" borderId="28" xfId="0" applyNumberFormat="1" applyFont="1" applyFill="1" applyBorder="1" applyAlignment="1">
      <alignment horizontal="center" vertical="center"/>
    </xf>
    <xf numFmtId="186" fontId="12" fillId="0" borderId="30" xfId="0" applyNumberFormat="1" applyFont="1" applyFill="1" applyBorder="1" applyAlignment="1">
      <alignment vertical="center"/>
    </xf>
    <xf numFmtId="186" fontId="12" fillId="0" borderId="21" xfId="0" applyNumberFormat="1" applyFont="1" applyFill="1" applyBorder="1" applyAlignment="1">
      <alignment vertical="center"/>
    </xf>
    <xf numFmtId="186" fontId="12" fillId="0" borderId="31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Continuous" vertical="center"/>
    </xf>
    <xf numFmtId="0" fontId="12" fillId="0" borderId="44" xfId="0" applyFont="1" applyFill="1" applyBorder="1" applyAlignment="1">
      <alignment horizontal="centerContinuous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39" xfId="0" applyNumberFormat="1" applyFont="1" applyFill="1" applyBorder="1" applyAlignment="1">
      <alignment horizontal="center" vertical="center"/>
    </xf>
    <xf numFmtId="4" fontId="12" fillId="0" borderId="48" xfId="0" applyNumberFormat="1" applyFont="1" applyFill="1" applyBorder="1" applyAlignment="1">
      <alignment horizontal="center" vertical="center"/>
    </xf>
    <xf numFmtId="4" fontId="12" fillId="0" borderId="49" xfId="0" applyNumberFormat="1" applyFont="1" applyFill="1" applyBorder="1" applyAlignment="1">
      <alignment horizontal="center" vertical="center"/>
    </xf>
    <xf numFmtId="4" fontId="12" fillId="0" borderId="50" xfId="0" applyNumberFormat="1" applyFont="1" applyFill="1" applyBorder="1" applyAlignment="1">
      <alignment horizontal="center" vertical="center"/>
    </xf>
    <xf numFmtId="4" fontId="12" fillId="0" borderId="29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9" fillId="0" borderId="55" xfId="0" applyFont="1" applyFill="1" applyBorder="1" applyAlignment="1">
      <alignment horizontal="centerContinuous" vertical="center"/>
    </xf>
    <xf numFmtId="0" fontId="59" fillId="0" borderId="44" xfId="0" applyFont="1" applyFill="1" applyBorder="1" applyAlignment="1">
      <alignment horizontal="centerContinuous" vertical="center"/>
    </xf>
    <xf numFmtId="0" fontId="60" fillId="0" borderId="56" xfId="0" applyFont="1" applyFill="1" applyBorder="1" applyAlignment="1">
      <alignment vertical="center"/>
    </xf>
    <xf numFmtId="0" fontId="59" fillId="0" borderId="57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52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54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Continuous" vertical="center"/>
    </xf>
    <xf numFmtId="4" fontId="12" fillId="0" borderId="53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33" borderId="49" xfId="0" applyFont="1" applyFill="1" applyBorder="1" applyAlignment="1">
      <alignment horizontal="center" vertical="center"/>
    </xf>
    <xf numFmtId="4" fontId="11" fillId="33" borderId="49" xfId="0" applyNumberFormat="1" applyFont="1" applyFill="1" applyBorder="1" applyAlignment="1">
      <alignment horizontal="center" vertical="center"/>
    </xf>
    <xf numFmtId="4" fontId="10" fillId="33" borderId="6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0" fillId="33" borderId="61" xfId="0" applyNumberFormat="1" applyFont="1" applyFill="1" applyBorder="1" applyAlignment="1">
      <alignment horizontal="center" vertical="center"/>
    </xf>
    <xf numFmtId="4" fontId="10" fillId="33" borderId="31" xfId="0" applyNumberFormat="1" applyFont="1" applyFill="1" applyBorder="1" applyAlignment="1">
      <alignment horizontal="center" vertical="center"/>
    </xf>
    <xf numFmtId="4" fontId="14" fillId="33" borderId="48" xfId="0" applyNumberFormat="1" applyFont="1" applyFill="1" applyBorder="1" applyAlignment="1">
      <alignment horizontal="center" vertical="center"/>
    </xf>
    <xf numFmtId="4" fontId="14" fillId="33" borderId="62" xfId="0" applyNumberFormat="1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4" fontId="11" fillId="33" borderId="23" xfId="0" applyNumberFormat="1" applyFont="1" applyFill="1" applyBorder="1" applyAlignment="1">
      <alignment horizontal="center" vertical="center"/>
    </xf>
    <xf numFmtId="4" fontId="10" fillId="33" borderId="26" xfId="0" applyNumberFormat="1" applyFont="1" applyFill="1" applyBorder="1" applyAlignment="1">
      <alignment horizontal="center" vertical="center"/>
    </xf>
    <xf numFmtId="4" fontId="10" fillId="33" borderId="52" xfId="0" applyNumberFormat="1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4" fontId="11" fillId="33" borderId="39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/>
    </xf>
    <xf numFmtId="4" fontId="14" fillId="33" borderId="54" xfId="0" applyNumberFormat="1" applyFont="1" applyFill="1" applyBorder="1" applyAlignment="1">
      <alignment horizontal="center" vertical="center"/>
    </xf>
    <xf numFmtId="0" fontId="14" fillId="33" borderId="50" xfId="0" applyFont="1" applyFill="1" applyBorder="1" applyAlignment="1">
      <alignment horizontal="center" vertical="center"/>
    </xf>
    <xf numFmtId="4" fontId="11" fillId="33" borderId="50" xfId="0" applyNumberFormat="1" applyFont="1" applyFill="1" applyBorder="1" applyAlignment="1">
      <alignment horizontal="center" vertical="center"/>
    </xf>
    <xf numFmtId="4" fontId="10" fillId="33" borderId="63" xfId="0" applyNumberFormat="1" applyFont="1" applyFill="1" applyBorder="1" applyAlignment="1">
      <alignment horizontal="center" vertical="center"/>
    </xf>
    <xf numFmtId="4" fontId="15" fillId="33" borderId="62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Continuous" vertical="center"/>
    </xf>
    <xf numFmtId="0" fontId="11" fillId="33" borderId="44" xfId="0" applyFont="1" applyFill="1" applyBorder="1" applyAlignment="1">
      <alignment horizontal="centerContinuous" vertical="center"/>
    </xf>
    <xf numFmtId="0" fontId="10" fillId="33" borderId="56" xfId="0" applyFont="1" applyFill="1" applyBorder="1" applyAlignment="1">
      <alignment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4" fontId="10" fillId="33" borderId="24" xfId="0" applyNumberFormat="1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4" fontId="0" fillId="33" borderId="61" xfId="0" applyNumberFormat="1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4" fontId="10" fillId="33" borderId="30" xfId="0" applyNumberFormat="1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4" fontId="11" fillId="33" borderId="23" xfId="0" applyNumberFormat="1" applyFont="1" applyFill="1" applyBorder="1" applyAlignment="1">
      <alignment vertical="center"/>
    </xf>
    <xf numFmtId="4" fontId="11" fillId="33" borderId="10" xfId="0" applyNumberFormat="1" applyFont="1" applyFill="1" applyBorder="1" applyAlignment="1">
      <alignment vertical="center"/>
    </xf>
    <xf numFmtId="0" fontId="14" fillId="33" borderId="64" xfId="0" applyFont="1" applyFill="1" applyBorder="1" applyAlignment="1">
      <alignment horizontal="center" vertical="center"/>
    </xf>
    <xf numFmtId="4" fontId="11" fillId="33" borderId="20" xfId="0" applyNumberFormat="1" applyFont="1" applyFill="1" applyBorder="1" applyAlignment="1">
      <alignment vertical="center"/>
    </xf>
    <xf numFmtId="4" fontId="14" fillId="33" borderId="48" xfId="0" applyNumberFormat="1" applyFont="1" applyFill="1" applyBorder="1" applyAlignment="1">
      <alignment vertical="center"/>
    </xf>
    <xf numFmtId="0" fontId="14" fillId="33" borderId="40" xfId="0" applyFont="1" applyFill="1" applyBorder="1" applyAlignment="1">
      <alignment horizontal="center" vertical="center"/>
    </xf>
    <xf numFmtId="4" fontId="11" fillId="33" borderId="29" xfId="0" applyNumberFormat="1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34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" fontId="0" fillId="33" borderId="60" xfId="0" applyNumberFormat="1" applyFont="1" applyFill="1" applyBorder="1" applyAlignment="1">
      <alignment horizontal="center" vertical="center"/>
    </xf>
    <xf numFmtId="4" fontId="0" fillId="33" borderId="31" xfId="0" applyNumberFormat="1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38" xfId="0" applyBorder="1" applyAlignment="1">
      <alignment/>
    </xf>
    <xf numFmtId="0" fontId="7" fillId="0" borderId="48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0" fontId="11" fillId="33" borderId="23" xfId="49" applyNumberFormat="1" applyFont="1" applyFill="1" applyBorder="1" applyAlignment="1">
      <alignment horizontal="center" vertical="center"/>
    </xf>
    <xf numFmtId="10" fontId="14" fillId="33" borderId="48" xfId="49" applyNumberFormat="1" applyFont="1" applyFill="1" applyBorder="1" applyAlignment="1">
      <alignment horizontal="center" vertical="center"/>
    </xf>
    <xf numFmtId="4" fontId="12" fillId="0" borderId="62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Continuous" vertical="center"/>
    </xf>
    <xf numFmtId="0" fontId="12" fillId="0" borderId="58" xfId="0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wrapText="1"/>
    </xf>
    <xf numFmtId="4" fontId="12" fillId="0" borderId="60" xfId="0" applyNumberFormat="1" applyFont="1" applyFill="1" applyBorder="1" applyAlignment="1">
      <alignment horizontal="center" vertical="center"/>
    </xf>
    <xf numFmtId="4" fontId="12" fillId="0" borderId="61" xfId="0" applyNumberFormat="1" applyFont="1" applyFill="1" applyBorder="1" applyAlignment="1">
      <alignment horizontal="center" vertical="center"/>
    </xf>
    <xf numFmtId="4" fontId="12" fillId="0" borderId="6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51" xfId="0" applyNumberFormat="1" applyFont="1" applyFill="1" applyBorder="1" applyAlignment="1">
      <alignment horizontal="center" vertical="center"/>
    </xf>
    <xf numFmtId="4" fontId="12" fillId="0" borderId="3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0" fontId="0" fillId="0" borderId="25" xfId="49" applyNumberFormat="1" applyFont="1" applyFill="1" applyBorder="1" applyAlignment="1">
      <alignment horizontal="center" vertical="center"/>
    </xf>
    <xf numFmtId="10" fontId="0" fillId="0" borderId="32" xfId="49" applyNumberFormat="1" applyFont="1" applyBorder="1" applyAlignment="1">
      <alignment horizontal="center" vertical="center"/>
    </xf>
    <xf numFmtId="10" fontId="0" fillId="0" borderId="68" xfId="49" applyNumberFormat="1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10" fontId="0" fillId="0" borderId="15" xfId="49" applyNumberFormat="1" applyFont="1" applyFill="1" applyBorder="1" applyAlignment="1">
      <alignment horizontal="center" vertical="center"/>
    </xf>
    <xf numFmtId="10" fontId="0" fillId="0" borderId="55" xfId="49" applyNumberFormat="1" applyFont="1" applyBorder="1" applyAlignment="1">
      <alignment horizontal="center" vertical="center"/>
    </xf>
    <xf numFmtId="10" fontId="0" fillId="0" borderId="56" xfId="49" applyNumberFormat="1" applyFont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0" fontId="0" fillId="0" borderId="27" xfId="49" applyNumberFormat="1" applyFont="1" applyFill="1" applyBorder="1" applyAlignment="1">
      <alignment horizontal="center" vertical="center"/>
    </xf>
    <xf numFmtId="10" fontId="0" fillId="0" borderId="71" xfId="49" applyNumberFormat="1" applyFont="1" applyBorder="1" applyAlignment="1">
      <alignment horizontal="center" vertical="center"/>
    </xf>
    <xf numFmtId="10" fontId="0" fillId="0" borderId="72" xfId="49" applyNumberFormat="1" applyFont="1" applyBorder="1" applyAlignment="1">
      <alignment horizontal="center" vertical="center"/>
    </xf>
    <xf numFmtId="10" fontId="0" fillId="0" borderId="38" xfId="49" applyNumberFormat="1" applyFont="1" applyFill="1" applyBorder="1" applyAlignment="1">
      <alignment horizontal="center" vertical="center"/>
    </xf>
    <xf numFmtId="10" fontId="0" fillId="0" borderId="48" xfId="49" applyNumberFormat="1" applyFont="1" applyBorder="1" applyAlignment="1">
      <alignment horizontal="center" vertical="center"/>
    </xf>
    <xf numFmtId="10" fontId="0" fillId="0" borderId="62" xfId="49" applyNumberFormat="1" applyFont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9" fillId="17" borderId="75" xfId="0" applyFont="1" applyFill="1" applyBorder="1" applyAlignment="1">
      <alignment horizontal="center" vertical="center"/>
    </xf>
    <xf numFmtId="0" fontId="9" fillId="17" borderId="65" xfId="0" applyFont="1" applyFill="1" applyBorder="1" applyAlignment="1">
      <alignment horizontal="center" vertical="center"/>
    </xf>
    <xf numFmtId="0" fontId="9" fillId="17" borderId="66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9" fillId="34" borderId="65" xfId="0" applyFont="1" applyFill="1" applyBorder="1" applyAlignment="1">
      <alignment horizontal="center" vertical="center"/>
    </xf>
    <xf numFmtId="0" fontId="9" fillId="34" borderId="66" xfId="0" applyFont="1" applyFill="1" applyBorder="1" applyAlignment="1">
      <alignment horizontal="center" vertical="center"/>
    </xf>
    <xf numFmtId="0" fontId="10" fillId="16" borderId="75" xfId="0" applyFont="1" applyFill="1" applyBorder="1" applyAlignment="1">
      <alignment horizontal="center" vertical="center"/>
    </xf>
    <xf numFmtId="0" fontId="10" fillId="16" borderId="65" xfId="0" applyFont="1" applyFill="1" applyBorder="1" applyAlignment="1">
      <alignment horizontal="center" vertical="center"/>
    </xf>
    <xf numFmtId="0" fontId="9" fillId="16" borderId="65" xfId="0" applyFont="1" applyFill="1" applyBorder="1" applyAlignment="1">
      <alignment horizontal="center" vertical="center"/>
    </xf>
    <xf numFmtId="0" fontId="9" fillId="16" borderId="66" xfId="0" applyFont="1" applyFill="1" applyBorder="1" applyAlignment="1">
      <alignment horizontal="center" vertical="center"/>
    </xf>
    <xf numFmtId="0" fontId="9" fillId="35" borderId="75" xfId="0" applyFont="1" applyFill="1" applyBorder="1" applyAlignment="1">
      <alignment horizontal="center" vertical="center"/>
    </xf>
    <xf numFmtId="0" fontId="9" fillId="35" borderId="65" xfId="0" applyFont="1" applyFill="1" applyBorder="1" applyAlignment="1">
      <alignment horizontal="center" vertical="center"/>
    </xf>
    <xf numFmtId="0" fontId="9" fillId="35" borderId="66" xfId="0" applyFont="1" applyFill="1" applyBorder="1" applyAlignment="1">
      <alignment horizontal="center" vertical="center"/>
    </xf>
    <xf numFmtId="0" fontId="9" fillId="36" borderId="75" xfId="0" applyFont="1" applyFill="1" applyBorder="1" applyAlignment="1">
      <alignment horizontal="center" vertical="center"/>
    </xf>
    <xf numFmtId="0" fontId="9" fillId="36" borderId="65" xfId="0" applyFont="1" applyFill="1" applyBorder="1" applyAlignment="1">
      <alignment horizontal="center" vertical="center"/>
    </xf>
    <xf numFmtId="0" fontId="9" fillId="36" borderId="6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37" borderId="75" xfId="0" applyFont="1" applyFill="1" applyBorder="1" applyAlignment="1">
      <alignment horizontal="center" vertical="center"/>
    </xf>
    <xf numFmtId="0" fontId="9" fillId="37" borderId="65" xfId="0" applyFont="1" applyFill="1" applyBorder="1" applyAlignment="1">
      <alignment horizontal="center" vertical="center"/>
    </xf>
    <xf numFmtId="0" fontId="9" fillId="37" borderId="66" xfId="0" applyFont="1" applyFill="1" applyBorder="1" applyAlignment="1">
      <alignment horizontal="center" vertical="center"/>
    </xf>
    <xf numFmtId="0" fontId="9" fillId="9" borderId="75" xfId="0" applyFont="1" applyFill="1" applyBorder="1" applyAlignment="1">
      <alignment horizontal="center" vertical="center"/>
    </xf>
    <xf numFmtId="0" fontId="9" fillId="9" borderId="65" xfId="0" applyFont="1" applyFill="1" applyBorder="1" applyAlignment="1">
      <alignment horizontal="center" vertical="center"/>
    </xf>
    <xf numFmtId="0" fontId="9" fillId="9" borderId="66" xfId="0" applyFont="1" applyFill="1" applyBorder="1" applyAlignment="1">
      <alignment horizontal="center" vertical="center"/>
    </xf>
    <xf numFmtId="0" fontId="9" fillId="38" borderId="75" xfId="0" applyFont="1" applyFill="1" applyBorder="1" applyAlignment="1">
      <alignment horizontal="center" vertical="center"/>
    </xf>
    <xf numFmtId="0" fontId="9" fillId="38" borderId="65" xfId="0" applyFont="1" applyFill="1" applyBorder="1" applyAlignment="1">
      <alignment horizontal="center" vertical="center"/>
    </xf>
    <xf numFmtId="0" fontId="9" fillId="38" borderId="66" xfId="0" applyFont="1" applyFill="1" applyBorder="1" applyAlignment="1">
      <alignment horizontal="center" vertical="center"/>
    </xf>
    <xf numFmtId="0" fontId="9" fillId="34" borderId="7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2225"/>
          <c:w val="0.939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FFFF">
                <a:alpha val="49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19'!$R$14</c:f>
              <c:numCache/>
            </c:numRef>
          </c:val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19'!$T$14</c:f>
              <c:numCache/>
            </c:numRef>
          </c:val>
        </c:ser>
        <c:ser>
          <c:idx val="13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'EU 19'!$Q$1</c:f>
              <c:numCache/>
            </c:numRef>
          </c:val>
        </c:ser>
        <c:ser>
          <c:idx val="2"/>
          <c:order val="3"/>
          <c:spPr>
            <a:solidFill>
              <a:srgbClr val="FF7C80">
                <a:alpha val="66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19'!$W$14</c:f>
              <c:numCache/>
            </c:numRef>
          </c:val>
        </c:ser>
        <c:ser>
          <c:idx val="3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19'!$Y$14</c:f>
              <c:numCache/>
            </c:numRef>
          </c:val>
        </c:ser>
        <c:ser>
          <c:idx val="14"/>
          <c:order val="5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'EU 19'!$Q$1</c:f>
              <c:numCache/>
            </c:numRef>
          </c:val>
        </c:ser>
        <c:ser>
          <c:idx val="4"/>
          <c:order val="6"/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19'!$AB$14</c:f>
              <c:numCache/>
            </c:numRef>
          </c:val>
        </c:ser>
        <c:ser>
          <c:idx val="5"/>
          <c:order val="7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19'!$AD$14</c:f>
              <c:numCache/>
            </c:numRef>
          </c:val>
        </c:ser>
        <c:ser>
          <c:idx val="22"/>
          <c:order val="8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9"/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19'!$AG$14</c:f>
              <c:numCache/>
            </c:numRef>
          </c:val>
        </c:ser>
        <c:ser>
          <c:idx val="7"/>
          <c:order val="10"/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19'!$AI$14</c:f>
              <c:numCache/>
            </c:numRef>
          </c:val>
        </c:ser>
        <c:ser>
          <c:idx val="23"/>
          <c:order val="11"/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12"/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19'!$AL$14</c:f>
              <c:numCache/>
            </c:numRef>
          </c:val>
        </c:ser>
        <c:ser>
          <c:idx val="9"/>
          <c:order val="13"/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19'!$AN$14</c:f>
              <c:numCache/>
            </c:numRef>
          </c:val>
        </c:ser>
        <c:ser>
          <c:idx val="10"/>
          <c:order val="14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'EU 19'!$R$29</c:f>
              <c:numCache/>
            </c:numRef>
          </c:val>
        </c:ser>
        <c:ser>
          <c:idx val="11"/>
          <c:order val="15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19'!$T$29</c:f>
              <c:numCache/>
            </c:numRef>
          </c:val>
        </c:ser>
        <c:ser>
          <c:idx val="12"/>
          <c:order val="16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'EU 19'!$W$29</c:f>
              <c:numCache/>
            </c:numRef>
          </c:val>
        </c:ser>
        <c:ser>
          <c:idx val="15"/>
          <c:order val="17"/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19'!$Y$29</c:f>
              <c:numCache/>
            </c:numRef>
          </c:val>
        </c:ser>
        <c:ser>
          <c:idx val="24"/>
          <c:order val="18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19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19'!$AD$29</c:f>
              <c:numCache/>
            </c:numRef>
          </c:val>
        </c:ser>
        <c:ser>
          <c:idx val="19"/>
          <c:order val="20"/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19'!$AI$29</c:f>
              <c:numCache/>
            </c:numRef>
          </c:val>
        </c:ser>
        <c:ser>
          <c:idx val="25"/>
          <c:order val="2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19'!$AN$29</c:f>
              <c:numCache/>
            </c:numRef>
          </c:val>
        </c:ser>
        <c:overlap val="-59"/>
        <c:gapWidth val="274"/>
        <c:axId val="25986895"/>
        <c:axId val="32555464"/>
      </c:bar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32555464"/>
        <c:crosses val="autoZero"/>
        <c:auto val="0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2075"/>
          <c:w val="0.939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FFFF">
                <a:alpha val="49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19'!$R$14</c:f>
              <c:numCache>
                <c:ptCount val="1"/>
                <c:pt idx="0">
                  <c:v>41.484300666032354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19'!$T$14</c:f>
              <c:numCache>
                <c:ptCount val="1"/>
                <c:pt idx="0">
                  <c:v>50.28962611901001</c:v>
                </c:pt>
              </c:numCache>
            </c:numRef>
          </c:val>
        </c:ser>
        <c:ser>
          <c:idx val="13"/>
          <c:order val="2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'EU 19'!$Q$1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spPr>
            <a:solidFill>
              <a:srgbClr val="FF7C80">
                <a:alpha val="66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19'!$W$14</c:f>
              <c:numCache>
                <c:ptCount val="1"/>
                <c:pt idx="0">
                  <c:v>21.455756422454805</c:v>
                </c:pt>
              </c:numCache>
            </c:numRef>
          </c:val>
        </c:ser>
        <c:ser>
          <c:idx val="3"/>
          <c:order val="4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19'!$Y$14</c:f>
              <c:numCache>
                <c:ptCount val="1"/>
                <c:pt idx="0">
                  <c:v>18.43075302790943</c:v>
                </c:pt>
              </c:numCache>
            </c:numRef>
          </c:val>
        </c:ser>
        <c:ser>
          <c:idx val="14"/>
          <c:order val="5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'EU 19'!$Q$1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C6D9F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19'!$AB$14</c:f>
              <c:numCache>
                <c:ptCount val="1"/>
                <c:pt idx="0">
                  <c:v>26.450999048525215</c:v>
                </c:pt>
              </c:numCache>
            </c:numRef>
          </c:val>
        </c:ser>
        <c:ser>
          <c:idx val="5"/>
          <c:order val="7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19'!$AD$14</c:f>
              <c:numCache>
                <c:ptCount val="1"/>
                <c:pt idx="0">
                  <c:v>15.692469720905741</c:v>
                </c:pt>
              </c:numCache>
            </c:numRef>
          </c:val>
        </c:ser>
        <c:ser>
          <c:idx val="22"/>
          <c:order val="8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9"/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19'!$AG$14</c:f>
              <c:numCache>
                <c:ptCount val="1"/>
                <c:pt idx="0">
                  <c:v>3.8534728829686014</c:v>
                </c:pt>
              </c:numCache>
            </c:numRef>
          </c:val>
        </c:ser>
        <c:ser>
          <c:idx val="7"/>
          <c:order val="10"/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19'!$AI$14</c:f>
              <c:numCache>
                <c:ptCount val="1"/>
                <c:pt idx="0">
                  <c:v>6.055818852027383</c:v>
                </c:pt>
              </c:numCache>
            </c:numRef>
          </c:val>
        </c:ser>
        <c:ser>
          <c:idx val="23"/>
          <c:order val="11"/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12"/>
          <c:spPr>
            <a:solidFill>
              <a:srgbClr val="D7E4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19'!$AL$14</c:f>
              <c:numCache>
                <c:ptCount val="1"/>
                <c:pt idx="0">
                  <c:v>2.806850618458611</c:v>
                </c:pt>
              </c:numCache>
            </c:numRef>
          </c:val>
        </c:ser>
        <c:ser>
          <c:idx val="9"/>
          <c:order val="13"/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19'!$AN$14</c:f>
              <c:numCache>
                <c:ptCount val="1"/>
                <c:pt idx="0">
                  <c:v>1.3164823591363877</c:v>
                </c:pt>
              </c:numCache>
            </c:numRef>
          </c:val>
        </c:ser>
        <c:ser>
          <c:idx val="10"/>
          <c:order val="14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'EU 19'!$R$29</c:f>
              <c:numCache>
                <c:ptCount val="1"/>
                <c:pt idx="0">
                  <c:v>2.188392007611798</c:v>
                </c:pt>
              </c:numCache>
            </c:numRef>
          </c:val>
        </c:ser>
        <c:ser>
          <c:idx val="11"/>
          <c:order val="15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19'!$T$29</c:f>
              <c:numCache>
                <c:ptCount val="1"/>
                <c:pt idx="0">
                  <c:v>7.319641916798315</c:v>
                </c:pt>
              </c:numCache>
            </c:numRef>
          </c:val>
        </c:ser>
        <c:ser>
          <c:idx val="12"/>
          <c:order val="16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'EU 19'!$W$29</c:f>
              <c:numCache>
                <c:ptCount val="1"/>
                <c:pt idx="0">
                  <c:v>0.7611798287345386</c:v>
                </c:pt>
              </c:numCache>
            </c:numRef>
          </c:val>
        </c:ser>
        <c:ser>
          <c:idx val="15"/>
          <c:order val="17"/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19'!$Y$29</c:f>
              <c:numCache>
                <c:ptCount val="1"/>
                <c:pt idx="0">
                  <c:v>0.315955766192733</c:v>
                </c:pt>
              </c:numCache>
            </c:numRef>
          </c:val>
        </c:ser>
        <c:ser>
          <c:idx val="24"/>
          <c:order val="18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19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19'!$AD$29</c:f>
              <c:numCache>
                <c:ptCount val="1"/>
                <c:pt idx="0">
                  <c:v>0.005792522380200105</c:v>
                </c:pt>
              </c:numCache>
            </c:numRef>
          </c:val>
        </c:ser>
        <c:ser>
          <c:idx val="19"/>
          <c:order val="20"/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19'!$AI$29</c:f>
              <c:numCache>
                <c:ptCount val="1"/>
              </c:numCache>
            </c:numRef>
          </c:val>
        </c:ser>
        <c:ser>
          <c:idx val="25"/>
          <c:order val="21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'EU 19'!$AN$29</c:f>
              <c:numCache>
                <c:ptCount val="1"/>
              </c:numCache>
            </c:numRef>
          </c:val>
        </c:ser>
        <c:overlap val="-59"/>
        <c:gapWidth val="274"/>
        <c:axId val="24563721"/>
        <c:axId val="19746898"/>
      </c:bar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9746898"/>
        <c:crosses val="autoZero"/>
        <c:auto val="0"/>
        <c:lblOffset val="100"/>
        <c:tickLblSkip val="1"/>
        <c:noMultiLvlLbl val="0"/>
      </c:catAx>
      <c:valAx>
        <c:axId val="19746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3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0.8855</cdr:y>
    </cdr:from>
    <cdr:to>
      <cdr:x>0.25525</cdr:x>
      <cdr:y>0.9575</cdr:y>
    </cdr:to>
    <cdr:sp>
      <cdr:nvSpPr>
        <cdr:cNvPr id="1" name="Text Box 10"/>
        <cdr:cNvSpPr txBox="1">
          <a:spLocks noChangeArrowheads="1"/>
        </cdr:cNvSpPr>
      </cdr:nvSpPr>
      <cdr:spPr>
        <a:xfrm>
          <a:off x="1600200" y="3600450"/>
          <a:ext cx="514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SPÖ
</a:t>
          </a:r>
        </a:p>
      </cdr:txBody>
    </cdr:sp>
  </cdr:relSizeAnchor>
  <cdr:relSizeAnchor xmlns:cdr="http://schemas.openxmlformats.org/drawingml/2006/chartDrawing">
    <cdr:from>
      <cdr:x>0.0705</cdr:x>
      <cdr:y>0.89275</cdr:y>
    </cdr:from>
    <cdr:to>
      <cdr:x>0.1505</cdr:x>
      <cdr:y>0.96725</cdr:y>
    </cdr:to>
    <cdr:sp>
      <cdr:nvSpPr>
        <cdr:cNvPr id="2" name="Text Box 11"/>
        <cdr:cNvSpPr txBox="1">
          <a:spLocks noChangeArrowheads="1"/>
        </cdr:cNvSpPr>
      </cdr:nvSpPr>
      <cdr:spPr>
        <a:xfrm>
          <a:off x="581025" y="3629025"/>
          <a:ext cx="666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ÖVP</a:t>
          </a:r>
        </a:p>
      </cdr:txBody>
    </cdr:sp>
  </cdr:relSizeAnchor>
  <cdr:relSizeAnchor xmlns:cdr="http://schemas.openxmlformats.org/drawingml/2006/chartDrawing">
    <cdr:from>
      <cdr:x>0.32075</cdr:x>
      <cdr:y>0.8885</cdr:y>
    </cdr:from>
    <cdr:to>
      <cdr:x>0.3945</cdr:x>
      <cdr:y>1</cdr:y>
    </cdr:to>
    <cdr:sp>
      <cdr:nvSpPr>
        <cdr:cNvPr id="3" name="Text Box 12"/>
        <cdr:cNvSpPr txBox="1">
          <a:spLocks noChangeArrowheads="1"/>
        </cdr:cNvSpPr>
      </cdr:nvSpPr>
      <cdr:spPr>
        <a:xfrm>
          <a:off x="2657475" y="3609975"/>
          <a:ext cx="6096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FPÖ
</a:t>
          </a:r>
        </a:p>
      </cdr:txBody>
    </cdr:sp>
  </cdr:relSizeAnchor>
  <cdr:relSizeAnchor xmlns:cdr="http://schemas.openxmlformats.org/drawingml/2006/chartDrawing">
    <cdr:from>
      <cdr:x>0.54275</cdr:x>
      <cdr:y>0.88725</cdr:y>
    </cdr:from>
    <cdr:to>
      <cdr:x>0.6145</cdr:x>
      <cdr:y>1</cdr:y>
    </cdr:to>
    <cdr:sp>
      <cdr:nvSpPr>
        <cdr:cNvPr id="4" name="Text Box 13"/>
        <cdr:cNvSpPr txBox="1">
          <a:spLocks noChangeArrowheads="1"/>
        </cdr:cNvSpPr>
      </cdr:nvSpPr>
      <cdr:spPr>
        <a:xfrm>
          <a:off x="4495800" y="3600450"/>
          <a:ext cx="590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JETZT</a:t>
          </a:r>
        </a:p>
      </cdr:txBody>
    </cdr:sp>
  </cdr:relSizeAnchor>
  <cdr:relSizeAnchor xmlns:cdr="http://schemas.openxmlformats.org/drawingml/2006/chartDrawing">
    <cdr:from>
      <cdr:x>0.42475</cdr:x>
      <cdr:y>0.88725</cdr:y>
    </cdr:from>
    <cdr:to>
      <cdr:x>0.493</cdr:x>
      <cdr:y>1</cdr:y>
    </cdr:to>
    <cdr:sp>
      <cdr:nvSpPr>
        <cdr:cNvPr id="5" name="Text Box 14"/>
        <cdr:cNvSpPr txBox="1">
          <a:spLocks noChangeArrowheads="1"/>
        </cdr:cNvSpPr>
      </cdr:nvSpPr>
      <cdr:spPr>
        <a:xfrm>
          <a:off x="3514725" y="3600450"/>
          <a:ext cx="5619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NEOS  </a:t>
          </a:r>
        </a:p>
      </cdr:txBody>
    </cdr:sp>
  </cdr:relSizeAnchor>
  <cdr:relSizeAnchor xmlns:cdr="http://schemas.openxmlformats.org/drawingml/2006/chartDrawing">
    <cdr:from>
      <cdr:x>0.611</cdr:x>
      <cdr:y>0.88975</cdr:y>
    </cdr:from>
    <cdr:to>
      <cdr:x>0.68475</cdr:x>
      <cdr:y>0.99375</cdr:y>
    </cdr:to>
    <cdr:sp>
      <cdr:nvSpPr>
        <cdr:cNvPr id="6" name="Text Box 15"/>
        <cdr:cNvSpPr txBox="1">
          <a:spLocks noChangeArrowheads="1"/>
        </cdr:cNvSpPr>
      </cdr:nvSpPr>
      <cdr:spPr>
        <a:xfrm>
          <a:off x="5067300" y="3609975"/>
          <a:ext cx="6096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GRÜNE
</a:t>
          </a:r>
        </a:p>
      </cdr:txBody>
    </cdr:sp>
  </cdr:relSizeAnchor>
  <cdr:relSizeAnchor xmlns:cdr="http://schemas.openxmlformats.org/drawingml/2006/chartDrawing">
    <cdr:from>
      <cdr:x>0.68475</cdr:x>
      <cdr:y>0.89275</cdr:y>
    </cdr:from>
    <cdr:to>
      <cdr:x>0.754</cdr:x>
      <cdr:y>0.99025</cdr:y>
    </cdr:to>
    <cdr:sp>
      <cdr:nvSpPr>
        <cdr:cNvPr id="7" name="Text Box 17"/>
        <cdr:cNvSpPr txBox="1">
          <a:spLocks noChangeArrowheads="1"/>
        </cdr:cNvSpPr>
      </cdr:nvSpPr>
      <cdr:spPr>
        <a:xfrm>
          <a:off x="5676900" y="3629025"/>
          <a:ext cx="571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KPÖ
</a:t>
          </a:r>
        </a:p>
      </cdr:txBody>
    </cdr:sp>
  </cdr:relSizeAnchor>
  <cdr:relSizeAnchor xmlns:cdr="http://schemas.openxmlformats.org/drawingml/2006/chartDrawing">
    <cdr:from>
      <cdr:x>0.737</cdr:x>
      <cdr:y>0.8825</cdr:y>
    </cdr:from>
    <cdr:to>
      <cdr:x>0.82325</cdr:x>
      <cdr:y>1</cdr:y>
    </cdr:to>
    <cdr:sp>
      <cdr:nvSpPr>
        <cdr:cNvPr id="8" name="Text Box 18"/>
        <cdr:cNvSpPr txBox="1">
          <a:spLocks noChangeArrowheads="1"/>
        </cdr:cNvSpPr>
      </cdr:nvSpPr>
      <cdr:spPr>
        <a:xfrm>
          <a:off x="6105525" y="3581400"/>
          <a:ext cx="7143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0.77</cdr:x>
      <cdr:y>0.881</cdr:y>
    </cdr:from>
    <cdr:to>
      <cdr:x>0.87725</cdr:x>
      <cdr:y>0.97825</cdr:y>
    </cdr:to>
    <cdr:sp>
      <cdr:nvSpPr>
        <cdr:cNvPr id="9" name="Text Box 19"/>
        <cdr:cNvSpPr txBox="1">
          <a:spLocks noChangeArrowheads="1"/>
        </cdr:cNvSpPr>
      </cdr:nvSpPr>
      <cdr:spPr>
        <a:xfrm>
          <a:off x="6381750" y="3581400"/>
          <a:ext cx="885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Wandl
</a:t>
          </a:r>
        </a:p>
      </cdr:txBody>
    </cdr:sp>
  </cdr:relSizeAnchor>
  <cdr:relSizeAnchor xmlns:cdr="http://schemas.openxmlformats.org/drawingml/2006/chartDrawing">
    <cdr:from>
      <cdr:x>0.88</cdr:x>
      <cdr:y>0.8855</cdr:y>
    </cdr:from>
    <cdr:to>
      <cdr:x>0.92975</cdr:x>
      <cdr:y>0.944</cdr:y>
    </cdr:to>
    <cdr:sp fLocksText="0">
      <cdr:nvSpPr>
        <cdr:cNvPr id="10" name="Text Box 20"/>
        <cdr:cNvSpPr txBox="1">
          <a:spLocks noChangeArrowheads="1"/>
        </cdr:cNvSpPr>
      </cdr:nvSpPr>
      <cdr:spPr>
        <a:xfrm>
          <a:off x="7296150" y="3600450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27</xdr:row>
      <xdr:rowOff>38100</xdr:rowOff>
    </xdr:from>
    <xdr:to>
      <xdr:col>12</xdr:col>
      <xdr:colOff>657225</xdr:colOff>
      <xdr:row>50</xdr:row>
      <xdr:rowOff>9525</xdr:rowOff>
    </xdr:to>
    <xdr:graphicFrame>
      <xdr:nvGraphicFramePr>
        <xdr:cNvPr id="1" name="Diagramm 5"/>
        <xdr:cNvGraphicFramePr/>
      </xdr:nvGraphicFramePr>
      <xdr:xfrm>
        <a:off x="285750" y="6000750"/>
        <a:ext cx="82962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9525</xdr:colOff>
      <xdr:row>2</xdr:row>
      <xdr:rowOff>114300</xdr:rowOff>
    </xdr:from>
    <xdr:to>
      <xdr:col>9</xdr:col>
      <xdr:colOff>333375</xdr:colOff>
      <xdr:row>3</xdr:row>
      <xdr:rowOff>209550</xdr:rowOff>
    </xdr:to>
    <xdr:sp>
      <xdr:nvSpPr>
        <xdr:cNvPr id="2" name="Text 3"/>
        <xdr:cNvSpPr txBox="1">
          <a:spLocks noChangeArrowheads="1"/>
        </xdr:cNvSpPr>
      </xdr:nvSpPr>
      <xdr:spPr>
        <a:xfrm>
          <a:off x="2790825" y="600075"/>
          <a:ext cx="37242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</a:rPr>
            <a:t>Nationalratswahl 29. Sep. 2019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0.88975</cdr:y>
    </cdr:from>
    <cdr:to>
      <cdr:x>0.26325</cdr:x>
      <cdr:y>0.96125</cdr:y>
    </cdr:to>
    <cdr:sp>
      <cdr:nvSpPr>
        <cdr:cNvPr id="1" name="Text Box 10"/>
        <cdr:cNvSpPr txBox="1">
          <a:spLocks noChangeArrowheads="1"/>
        </cdr:cNvSpPr>
      </cdr:nvSpPr>
      <cdr:spPr>
        <a:xfrm>
          <a:off x="1676400" y="3657600"/>
          <a:ext cx="504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SPÖ
</a:t>
          </a:r>
        </a:p>
      </cdr:txBody>
    </cdr:sp>
  </cdr:relSizeAnchor>
  <cdr:relSizeAnchor xmlns:cdr="http://schemas.openxmlformats.org/drawingml/2006/chartDrawing">
    <cdr:from>
      <cdr:x>0.09</cdr:x>
      <cdr:y>0.8865</cdr:y>
    </cdr:from>
    <cdr:to>
      <cdr:x>0.1505</cdr:x>
      <cdr:y>0.968</cdr:y>
    </cdr:to>
    <cdr:sp>
      <cdr:nvSpPr>
        <cdr:cNvPr id="2" name="Text Box 11"/>
        <cdr:cNvSpPr txBox="1">
          <a:spLocks noChangeArrowheads="1"/>
        </cdr:cNvSpPr>
      </cdr:nvSpPr>
      <cdr:spPr>
        <a:xfrm>
          <a:off x="742950" y="36385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ÖVP</a:t>
          </a:r>
        </a:p>
      </cdr:txBody>
    </cdr:sp>
  </cdr:relSizeAnchor>
  <cdr:relSizeAnchor xmlns:cdr="http://schemas.openxmlformats.org/drawingml/2006/chartDrawing">
    <cdr:from>
      <cdr:x>0.32075</cdr:x>
      <cdr:y>0.88975</cdr:y>
    </cdr:from>
    <cdr:to>
      <cdr:x>0.3945</cdr:x>
      <cdr:y>1</cdr:y>
    </cdr:to>
    <cdr:sp>
      <cdr:nvSpPr>
        <cdr:cNvPr id="3" name="Text Box 12"/>
        <cdr:cNvSpPr txBox="1">
          <a:spLocks noChangeArrowheads="1"/>
        </cdr:cNvSpPr>
      </cdr:nvSpPr>
      <cdr:spPr>
        <a:xfrm>
          <a:off x="2657475" y="3657600"/>
          <a:ext cx="6096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FPÖ
</a:t>
          </a:r>
        </a:p>
      </cdr:txBody>
    </cdr:sp>
  </cdr:relSizeAnchor>
  <cdr:relSizeAnchor xmlns:cdr="http://schemas.openxmlformats.org/drawingml/2006/chartDrawing">
    <cdr:from>
      <cdr:x>0.54275</cdr:x>
      <cdr:y>0.89275</cdr:y>
    </cdr:from>
    <cdr:to>
      <cdr:x>0.6145</cdr:x>
      <cdr:y>1</cdr:y>
    </cdr:to>
    <cdr:sp>
      <cdr:nvSpPr>
        <cdr:cNvPr id="4" name="Text Box 13"/>
        <cdr:cNvSpPr txBox="1">
          <a:spLocks noChangeArrowheads="1"/>
        </cdr:cNvSpPr>
      </cdr:nvSpPr>
      <cdr:spPr>
        <a:xfrm>
          <a:off x="4505325" y="3667125"/>
          <a:ext cx="6000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JETZT</a:t>
          </a:r>
        </a:p>
      </cdr:txBody>
    </cdr:sp>
  </cdr:relSizeAnchor>
  <cdr:relSizeAnchor xmlns:cdr="http://schemas.openxmlformats.org/drawingml/2006/chartDrawing">
    <cdr:from>
      <cdr:x>0.42475</cdr:x>
      <cdr:y>0.8865</cdr:y>
    </cdr:from>
    <cdr:to>
      <cdr:x>0.493</cdr:x>
      <cdr:y>1</cdr:y>
    </cdr:to>
    <cdr:sp>
      <cdr:nvSpPr>
        <cdr:cNvPr id="5" name="Text Box 14"/>
        <cdr:cNvSpPr txBox="1">
          <a:spLocks noChangeArrowheads="1"/>
        </cdr:cNvSpPr>
      </cdr:nvSpPr>
      <cdr:spPr>
        <a:xfrm>
          <a:off x="3524250" y="3638550"/>
          <a:ext cx="5715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NEOS  </a:t>
          </a:r>
        </a:p>
      </cdr:txBody>
    </cdr:sp>
  </cdr:relSizeAnchor>
  <cdr:relSizeAnchor xmlns:cdr="http://schemas.openxmlformats.org/drawingml/2006/chartDrawing">
    <cdr:from>
      <cdr:x>0.611</cdr:x>
      <cdr:y>0.895</cdr:y>
    </cdr:from>
    <cdr:to>
      <cdr:x>0.68475</cdr:x>
      <cdr:y>0.99375</cdr:y>
    </cdr:to>
    <cdr:sp>
      <cdr:nvSpPr>
        <cdr:cNvPr id="6" name="Text Box 15"/>
        <cdr:cNvSpPr txBox="1">
          <a:spLocks noChangeArrowheads="1"/>
        </cdr:cNvSpPr>
      </cdr:nvSpPr>
      <cdr:spPr>
        <a:xfrm>
          <a:off x="5067300" y="3676650"/>
          <a:ext cx="609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GRÜNE
</a:t>
          </a:r>
        </a:p>
      </cdr:txBody>
    </cdr:sp>
  </cdr:relSizeAnchor>
  <cdr:relSizeAnchor xmlns:cdr="http://schemas.openxmlformats.org/drawingml/2006/chartDrawing">
    <cdr:from>
      <cdr:x>0.70525</cdr:x>
      <cdr:y>0.9015</cdr:y>
    </cdr:from>
    <cdr:to>
      <cdr:x>0.802</cdr:x>
      <cdr:y>0.99025</cdr:y>
    </cdr:to>
    <cdr:sp>
      <cdr:nvSpPr>
        <cdr:cNvPr id="7" name="Text Box 17"/>
        <cdr:cNvSpPr txBox="1">
          <a:spLocks noChangeArrowheads="1"/>
        </cdr:cNvSpPr>
      </cdr:nvSpPr>
      <cdr:spPr>
        <a:xfrm>
          <a:off x="5848350" y="3705225"/>
          <a:ext cx="800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KPÖ
</a:t>
          </a:r>
        </a:p>
      </cdr:txBody>
    </cdr:sp>
  </cdr:relSizeAnchor>
  <cdr:relSizeAnchor xmlns:cdr="http://schemas.openxmlformats.org/drawingml/2006/chartDrawing">
    <cdr:from>
      <cdr:x>0.737</cdr:x>
      <cdr:y>0.8835</cdr:y>
    </cdr:from>
    <cdr:to>
      <cdr:x>0.82325</cdr:x>
      <cdr:y>1</cdr:y>
    </cdr:to>
    <cdr:sp>
      <cdr:nvSpPr>
        <cdr:cNvPr id="8" name="Text Box 18"/>
        <cdr:cNvSpPr txBox="1">
          <a:spLocks noChangeArrowheads="1"/>
        </cdr:cNvSpPr>
      </cdr:nvSpPr>
      <cdr:spPr>
        <a:xfrm>
          <a:off x="6115050" y="3629025"/>
          <a:ext cx="714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0.77175</cdr:x>
      <cdr:y>0.896</cdr:y>
    </cdr:from>
    <cdr:to>
      <cdr:x>0.87725</cdr:x>
      <cdr:y>0.9785</cdr:y>
    </cdr:to>
    <cdr:sp>
      <cdr:nvSpPr>
        <cdr:cNvPr id="9" name="Text Box 19"/>
        <cdr:cNvSpPr txBox="1">
          <a:spLocks noChangeArrowheads="1"/>
        </cdr:cNvSpPr>
      </cdr:nvSpPr>
      <cdr:spPr>
        <a:xfrm>
          <a:off x="6400800" y="3686175"/>
          <a:ext cx="876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Wandl
</a:t>
          </a:r>
        </a:p>
      </cdr:txBody>
    </cdr:sp>
  </cdr:relSizeAnchor>
  <cdr:relSizeAnchor xmlns:cdr="http://schemas.openxmlformats.org/drawingml/2006/chartDrawing">
    <cdr:from>
      <cdr:x>0.88</cdr:x>
      <cdr:y>0.8865</cdr:y>
    </cdr:from>
    <cdr:to>
      <cdr:x>0.92975</cdr:x>
      <cdr:y>0.9445</cdr:y>
    </cdr:to>
    <cdr:sp fLocksText="0">
      <cdr:nvSpPr>
        <cdr:cNvPr id="10" name="Text Box 20"/>
        <cdr:cNvSpPr txBox="1">
          <a:spLocks noChangeArrowheads="1"/>
        </cdr:cNvSpPr>
      </cdr:nvSpPr>
      <cdr:spPr>
        <a:xfrm>
          <a:off x="7305675" y="3638550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114300</xdr:rowOff>
    </xdr:from>
    <xdr:to>
      <xdr:col>8</xdr:col>
      <xdr:colOff>333375</xdr:colOff>
      <xdr:row>3</xdr:row>
      <xdr:rowOff>209550</xdr:rowOff>
    </xdr:to>
    <xdr:sp>
      <xdr:nvSpPr>
        <xdr:cNvPr id="1" name="Text 3"/>
        <xdr:cNvSpPr txBox="1">
          <a:spLocks noChangeArrowheads="1"/>
        </xdr:cNvSpPr>
      </xdr:nvSpPr>
      <xdr:spPr>
        <a:xfrm>
          <a:off x="2047875" y="600075"/>
          <a:ext cx="35052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</a:rPr>
            <a:t>Nationalratswahl 29. Sep. 2019</a:t>
          </a:r>
        </a:p>
      </xdr:txBody>
    </xdr:sp>
    <xdr:clientData/>
  </xdr:twoCellAnchor>
  <xdr:twoCellAnchor>
    <xdr:from>
      <xdr:col>4</xdr:col>
      <xdr:colOff>9525</xdr:colOff>
      <xdr:row>2</xdr:row>
      <xdr:rowOff>114300</xdr:rowOff>
    </xdr:from>
    <xdr:to>
      <xdr:col>8</xdr:col>
      <xdr:colOff>333375</xdr:colOff>
      <xdr:row>3</xdr:row>
      <xdr:rowOff>209550</xdr:rowOff>
    </xdr:to>
    <xdr:sp>
      <xdr:nvSpPr>
        <xdr:cNvPr id="2" name="Text 3"/>
        <xdr:cNvSpPr txBox="1">
          <a:spLocks noChangeArrowheads="1"/>
        </xdr:cNvSpPr>
      </xdr:nvSpPr>
      <xdr:spPr>
        <a:xfrm>
          <a:off x="2047875" y="600075"/>
          <a:ext cx="35052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</a:rPr>
            <a:t>Nationalratswahl 29. Sep. 2019</a:t>
          </a:r>
        </a:p>
      </xdr:txBody>
    </xdr:sp>
    <xdr:clientData/>
  </xdr:twoCellAnchor>
  <xdr:twoCellAnchor editAs="absolute">
    <xdr:from>
      <xdr:col>1</xdr:col>
      <xdr:colOff>142875</xdr:colOff>
      <xdr:row>26</xdr:row>
      <xdr:rowOff>152400</xdr:rowOff>
    </xdr:from>
    <xdr:to>
      <xdr:col>12</xdr:col>
      <xdr:colOff>628650</xdr:colOff>
      <xdr:row>49</xdr:row>
      <xdr:rowOff>114300</xdr:rowOff>
    </xdr:to>
    <xdr:graphicFrame>
      <xdr:nvGraphicFramePr>
        <xdr:cNvPr id="3" name="Diagramm 5"/>
        <xdr:cNvGraphicFramePr/>
      </xdr:nvGraphicFramePr>
      <xdr:xfrm>
        <a:off x="247650" y="5895975"/>
        <a:ext cx="83058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5</xdr:col>
      <xdr:colOff>9525</xdr:colOff>
      <xdr:row>2</xdr:row>
      <xdr:rowOff>114300</xdr:rowOff>
    </xdr:from>
    <xdr:to>
      <xdr:col>9</xdr:col>
      <xdr:colOff>333375</xdr:colOff>
      <xdr:row>3</xdr:row>
      <xdr:rowOff>209550</xdr:rowOff>
    </xdr:to>
    <xdr:sp>
      <xdr:nvSpPr>
        <xdr:cNvPr id="4" name="Text 3"/>
        <xdr:cNvSpPr txBox="1">
          <a:spLocks noChangeArrowheads="1"/>
        </xdr:cNvSpPr>
      </xdr:nvSpPr>
      <xdr:spPr>
        <a:xfrm>
          <a:off x="2790825" y="600075"/>
          <a:ext cx="37242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sng" baseline="0">
              <a:solidFill>
                <a:srgbClr val="000000"/>
              </a:solidFill>
            </a:rPr>
            <a:t>Nationalratswahl 29. Sep.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PageLayoutView="0" workbookViewId="0" topLeftCell="A1">
      <selection activeCell="I1" sqref="I1:I16384"/>
    </sheetView>
  </sheetViews>
  <sheetFormatPr defaultColWidth="11.421875" defaultRowHeight="12.75"/>
  <cols>
    <col min="1" max="1" width="14.421875" style="0" bestFit="1" customWidth="1"/>
    <col min="2" max="2" width="6.57421875" style="3" bestFit="1" customWidth="1"/>
    <col min="3" max="3" width="9.140625" style="1" customWidth="1"/>
    <col min="4" max="4" width="3.57421875" style="2" bestFit="1" customWidth="1"/>
    <col min="5" max="5" width="5.00390625" style="4" bestFit="1" customWidth="1"/>
    <col min="6" max="6" width="4.00390625" style="1" bestFit="1" customWidth="1"/>
    <col min="7" max="7" width="6.140625" style="4" bestFit="1" customWidth="1"/>
    <col min="8" max="8" width="3.8515625" style="2" bestFit="1" customWidth="1"/>
    <col min="9" max="9" width="6.140625" style="4" bestFit="1" customWidth="1"/>
    <col min="10" max="10" width="4.57421875" style="2" bestFit="1" customWidth="1"/>
    <col min="11" max="11" width="6.140625" style="4" bestFit="1" customWidth="1"/>
    <col min="12" max="12" width="3.28125" style="2" bestFit="1" customWidth="1"/>
    <col min="13" max="13" width="6.421875" style="4" bestFit="1" customWidth="1"/>
    <col min="14" max="14" width="5.28125" style="4" bestFit="1" customWidth="1"/>
    <col min="15" max="15" width="7.421875" style="4" bestFit="1" customWidth="1"/>
    <col min="16" max="16" width="4.00390625" style="4" bestFit="1" customWidth="1"/>
    <col min="17" max="17" width="5.57421875" style="4" bestFit="1" customWidth="1"/>
    <col min="18" max="18" width="4.421875" style="4" bestFit="1" customWidth="1"/>
    <col min="19" max="19" width="4.421875" style="2" bestFit="1" customWidth="1"/>
    <col min="20" max="20" width="4.57421875" style="4" bestFit="1" customWidth="1"/>
    <col min="21" max="21" width="7.8515625" style="4" bestFit="1" customWidth="1"/>
    <col min="22" max="22" width="4.57421875" style="4" bestFit="1" customWidth="1"/>
    <col min="23" max="23" width="3.8515625" style="0" bestFit="1" customWidth="1"/>
  </cols>
  <sheetData>
    <row r="1" spans="1:22" ht="39" thickBot="1">
      <c r="A1" s="200" t="s">
        <v>26</v>
      </c>
      <c r="B1" s="201" t="s">
        <v>59</v>
      </c>
      <c r="C1" s="202" t="s">
        <v>40</v>
      </c>
      <c r="D1" s="201" t="s">
        <v>50</v>
      </c>
      <c r="E1" s="202" t="s">
        <v>41</v>
      </c>
      <c r="F1" s="201" t="s">
        <v>51</v>
      </c>
      <c r="G1" s="202" t="s">
        <v>42</v>
      </c>
      <c r="H1" s="201" t="s">
        <v>52</v>
      </c>
      <c r="I1" s="202" t="s">
        <v>66</v>
      </c>
      <c r="J1" s="201" t="s">
        <v>53</v>
      </c>
      <c r="K1" s="202" t="s">
        <v>54</v>
      </c>
      <c r="L1" s="201" t="s">
        <v>55</v>
      </c>
      <c r="M1" s="202" t="s">
        <v>56</v>
      </c>
      <c r="N1" s="201" t="s">
        <v>60</v>
      </c>
      <c r="O1" s="202" t="s">
        <v>57</v>
      </c>
      <c r="P1" s="201" t="s">
        <v>63</v>
      </c>
      <c r="Q1" s="202" t="s">
        <v>64</v>
      </c>
      <c r="R1" s="201" t="s">
        <v>65</v>
      </c>
      <c r="S1" s="201" t="s">
        <v>58</v>
      </c>
      <c r="T1" s="201" t="s">
        <v>61</v>
      </c>
      <c r="U1" s="202" t="s">
        <v>62</v>
      </c>
      <c r="V1" s="223"/>
    </row>
    <row r="2" spans="1:23" ht="12.75">
      <c r="A2" s="197" t="s">
        <v>6</v>
      </c>
      <c r="B2" s="220">
        <v>466</v>
      </c>
      <c r="C2" s="198">
        <f>'EU 19'!M13</f>
        <v>416</v>
      </c>
      <c r="D2" s="199">
        <f>'EU 19'!Q4</f>
        <v>148</v>
      </c>
      <c r="E2" s="198">
        <f>'EU 19'!S4</f>
        <v>169</v>
      </c>
      <c r="F2" s="220">
        <v>121</v>
      </c>
      <c r="G2" s="198">
        <v>102</v>
      </c>
      <c r="H2" s="199">
        <f>'EU 19'!AA4</f>
        <v>145</v>
      </c>
      <c r="I2" s="198">
        <f>'EU 19'!AC4</f>
        <v>81</v>
      </c>
      <c r="J2" s="199">
        <v>25</v>
      </c>
      <c r="K2" s="198">
        <v>21</v>
      </c>
      <c r="L2" s="199">
        <f>'EU 19'!AK4</f>
        <v>6</v>
      </c>
      <c r="M2" s="198">
        <v>7</v>
      </c>
      <c r="N2" s="199">
        <f>'EU 19'!Q19</f>
        <v>14</v>
      </c>
      <c r="O2" s="198">
        <v>35</v>
      </c>
      <c r="P2" s="199">
        <f>'EU 19'!V19</f>
        <v>3</v>
      </c>
      <c r="Q2" s="198">
        <v>0</v>
      </c>
      <c r="R2" s="199">
        <v>1</v>
      </c>
      <c r="S2" s="199">
        <f>'EU 19'!AF19</f>
        <v>3</v>
      </c>
      <c r="T2" s="199">
        <f>'EU 19'!AK19</f>
        <v>0</v>
      </c>
      <c r="U2" s="232">
        <f>'EU 19'!AC19</f>
        <v>1</v>
      </c>
      <c r="V2" s="231">
        <f>D2+F2+H2+J2+L2+N2+P2+R2+S2+T2</f>
        <v>466</v>
      </c>
      <c r="W2" s="231">
        <f>U2+Q2+O2+M2+K2+I2+G2+E2</f>
        <v>416</v>
      </c>
    </row>
    <row r="3" spans="1:26" ht="12.75">
      <c r="A3" s="7" t="s">
        <v>7</v>
      </c>
      <c r="B3" s="221">
        <v>484</v>
      </c>
      <c r="C3" s="8">
        <f>'EU 19'!M14</f>
        <v>461</v>
      </c>
      <c r="D3" s="6">
        <f>'EU 19'!Q5</f>
        <v>174</v>
      </c>
      <c r="E3" s="8">
        <f>'EU 19'!S5</f>
        <v>207</v>
      </c>
      <c r="F3" s="221">
        <v>111</v>
      </c>
      <c r="G3" s="8">
        <v>101</v>
      </c>
      <c r="H3" s="6">
        <f>'EU 19'!AA5</f>
        <v>148</v>
      </c>
      <c r="I3" s="8">
        <f>'EU 19'!AC5</f>
        <v>86</v>
      </c>
      <c r="J3" s="6">
        <v>11</v>
      </c>
      <c r="K3" s="8">
        <v>26</v>
      </c>
      <c r="L3" s="6">
        <f>'EU 19'!AK5</f>
        <v>20</v>
      </c>
      <c r="M3" s="8">
        <v>1</v>
      </c>
      <c r="N3" s="6">
        <f>'EU 19'!Q20</f>
        <v>6</v>
      </c>
      <c r="O3" s="8">
        <v>35</v>
      </c>
      <c r="P3" s="6">
        <f>'EU 19'!V20</f>
        <v>8</v>
      </c>
      <c r="Q3" s="8">
        <v>2</v>
      </c>
      <c r="R3" s="6">
        <v>0</v>
      </c>
      <c r="S3" s="6">
        <f>'EU 19'!AF20</f>
        <v>6</v>
      </c>
      <c r="T3" s="6">
        <f>'EU 19'!AK20</f>
        <v>0</v>
      </c>
      <c r="U3" s="8">
        <f>'EU 19'!AC20</f>
        <v>3</v>
      </c>
      <c r="V3" s="231">
        <f aca="true" t="shared" si="0" ref="V3:V11">D3+F3+H3+J3+L3+N3+P3+R3+S3+T3</f>
        <v>484</v>
      </c>
      <c r="W3" s="231">
        <f aca="true" t="shared" si="1" ref="W3:W12">U3+Q3+O3+M3+K3+I3+G3+E3</f>
        <v>461</v>
      </c>
      <c r="Z3" s="5"/>
    </row>
    <row r="4" spans="1:23" ht="12.75">
      <c r="A4" s="7" t="s">
        <v>8</v>
      </c>
      <c r="B4" s="221">
        <v>160</v>
      </c>
      <c r="C4" s="8">
        <f>'EU 19'!M15</f>
        <v>154</v>
      </c>
      <c r="D4" s="6">
        <f>'EU 19'!Q6</f>
        <v>79</v>
      </c>
      <c r="E4" s="8">
        <f>'EU 19'!S6</f>
        <v>89</v>
      </c>
      <c r="F4" s="221">
        <v>29</v>
      </c>
      <c r="G4" s="8">
        <v>17</v>
      </c>
      <c r="H4" s="6">
        <f>'EU 19'!AA6</f>
        <v>35</v>
      </c>
      <c r="I4" s="8">
        <f>'EU 19'!AC6</f>
        <v>15</v>
      </c>
      <c r="J4" s="6">
        <v>4</v>
      </c>
      <c r="K4" s="8">
        <v>8</v>
      </c>
      <c r="L4" s="6">
        <f>'EU 19'!AK6</f>
        <v>7</v>
      </c>
      <c r="M4" s="8">
        <v>5</v>
      </c>
      <c r="N4" s="6">
        <f>'EU 19'!Q21</f>
        <v>4</v>
      </c>
      <c r="O4" s="8">
        <v>15</v>
      </c>
      <c r="P4" s="6">
        <f>'EU 19'!V21</f>
        <v>0</v>
      </c>
      <c r="Q4" s="8">
        <v>3</v>
      </c>
      <c r="R4" s="6">
        <v>0</v>
      </c>
      <c r="S4" s="6">
        <f>'EU 19'!AF21</f>
        <v>2</v>
      </c>
      <c r="T4" s="6">
        <f>'EU 19'!AK21</f>
        <v>0</v>
      </c>
      <c r="U4" s="8">
        <f>'EU 19'!AC21</f>
        <v>2</v>
      </c>
      <c r="V4" s="231">
        <f t="shared" si="0"/>
        <v>160</v>
      </c>
      <c r="W4" s="231">
        <f t="shared" si="1"/>
        <v>154</v>
      </c>
    </row>
    <row r="5" spans="1:23" ht="12.75">
      <c r="A5" s="7" t="s">
        <v>10</v>
      </c>
      <c r="B5" s="221">
        <v>68</v>
      </c>
      <c r="C5" s="8">
        <f>'EU 19'!M16</f>
        <v>67</v>
      </c>
      <c r="D5" s="6">
        <f>'EU 19'!Q7</f>
        <v>28</v>
      </c>
      <c r="E5" s="8">
        <f>'EU 19'!S7</f>
        <v>36</v>
      </c>
      <c r="F5" s="221">
        <v>10</v>
      </c>
      <c r="G5" s="8">
        <v>7</v>
      </c>
      <c r="H5" s="6">
        <f>'EU 19'!AA7</f>
        <v>24</v>
      </c>
      <c r="I5" s="8">
        <f>'EU 19'!AC7</f>
        <v>13</v>
      </c>
      <c r="J5" s="6">
        <v>2</v>
      </c>
      <c r="K5" s="8">
        <v>3</v>
      </c>
      <c r="L5" s="6">
        <f>'EU 19'!AK7</f>
        <v>3</v>
      </c>
      <c r="M5" s="8">
        <v>2</v>
      </c>
      <c r="N5" s="6">
        <f>'EU 19'!Q22</f>
        <v>0</v>
      </c>
      <c r="O5" s="8">
        <v>6</v>
      </c>
      <c r="P5" s="6">
        <f>'EU 19'!V22</f>
        <v>1</v>
      </c>
      <c r="Q5" s="8">
        <v>0</v>
      </c>
      <c r="R5" s="6">
        <v>0</v>
      </c>
      <c r="S5" s="6">
        <f>'EU 19'!AF22</f>
        <v>0</v>
      </c>
      <c r="T5" s="6">
        <f>'EU 19'!AK22</f>
        <v>0</v>
      </c>
      <c r="U5" s="8">
        <f>'EU 19'!AC22</f>
        <v>0</v>
      </c>
      <c r="V5" s="231">
        <f t="shared" si="0"/>
        <v>68</v>
      </c>
      <c r="W5" s="231">
        <f t="shared" si="1"/>
        <v>67</v>
      </c>
    </row>
    <row r="6" spans="1:23" ht="12.75">
      <c r="A6" s="7" t="s">
        <v>11</v>
      </c>
      <c r="B6" s="221">
        <v>104</v>
      </c>
      <c r="C6" s="8">
        <f>'EU 19'!M17</f>
        <v>102</v>
      </c>
      <c r="D6" s="6">
        <f>'EU 19'!Q8</f>
        <v>50</v>
      </c>
      <c r="E6" s="8">
        <f>'EU 19'!S8</f>
        <v>60</v>
      </c>
      <c r="F6" s="221">
        <v>9</v>
      </c>
      <c r="G6" s="8">
        <v>11</v>
      </c>
      <c r="H6" s="6">
        <f>'EU 19'!AA8</f>
        <v>35</v>
      </c>
      <c r="I6" s="8">
        <f>'EU 19'!AC8</f>
        <v>17</v>
      </c>
      <c r="J6" s="6">
        <v>4</v>
      </c>
      <c r="K6" s="8">
        <v>4</v>
      </c>
      <c r="L6" s="6">
        <f>'EU 19'!AK8</f>
        <v>2</v>
      </c>
      <c r="M6" s="8">
        <v>3</v>
      </c>
      <c r="N6" s="6">
        <f>'EU 19'!Q23</f>
        <v>2</v>
      </c>
      <c r="O6" s="8">
        <v>6</v>
      </c>
      <c r="P6" s="6">
        <f>'EU 19'!V23</f>
        <v>0</v>
      </c>
      <c r="Q6" s="8">
        <v>0</v>
      </c>
      <c r="R6" s="6">
        <v>0</v>
      </c>
      <c r="S6" s="6">
        <f>'EU 19'!AF23</f>
        <v>1</v>
      </c>
      <c r="T6" s="6">
        <f>'EU 19'!AK23</f>
        <v>1</v>
      </c>
      <c r="U6" s="8">
        <f>'EU 19'!AC23</f>
        <v>1</v>
      </c>
      <c r="V6" s="231">
        <f t="shared" si="0"/>
        <v>104</v>
      </c>
      <c r="W6" s="231">
        <f t="shared" si="1"/>
        <v>102</v>
      </c>
    </row>
    <row r="7" spans="1:23" ht="12.75">
      <c r="A7" s="7" t="s">
        <v>12</v>
      </c>
      <c r="B7" s="221">
        <v>99</v>
      </c>
      <c r="C7" s="8">
        <f>'EU 19'!M18</f>
        <v>84</v>
      </c>
      <c r="D7" s="6">
        <f>'EU 19'!Q9</f>
        <v>46</v>
      </c>
      <c r="E7" s="8">
        <f>'EU 19'!S9</f>
        <v>46</v>
      </c>
      <c r="F7" s="221">
        <v>19</v>
      </c>
      <c r="G7" s="8">
        <v>9</v>
      </c>
      <c r="H7" s="6">
        <f>'EU 19'!AA9</f>
        <v>18</v>
      </c>
      <c r="I7" s="8">
        <f>'EU 19'!AC9</f>
        <v>7</v>
      </c>
      <c r="J7" s="6">
        <v>4</v>
      </c>
      <c r="K7" s="8">
        <v>11</v>
      </c>
      <c r="L7" s="6">
        <f>'EU 19'!AK9</f>
        <v>3</v>
      </c>
      <c r="M7" s="8">
        <v>0</v>
      </c>
      <c r="N7" s="6">
        <f>'EU 19'!Q24</f>
        <v>8</v>
      </c>
      <c r="O7" s="8">
        <v>10</v>
      </c>
      <c r="P7" s="6">
        <f>'EU 19'!V24</f>
        <v>0</v>
      </c>
      <c r="Q7" s="8">
        <v>0</v>
      </c>
      <c r="R7" s="6">
        <v>0</v>
      </c>
      <c r="S7" s="6">
        <f>'EU 19'!AF24</f>
        <v>0</v>
      </c>
      <c r="T7" s="6">
        <f>'EU 19'!AK24</f>
        <v>1</v>
      </c>
      <c r="U7" s="8">
        <f>'EU 19'!AC24</f>
        <v>1</v>
      </c>
      <c r="V7" s="231">
        <f t="shared" si="0"/>
        <v>99</v>
      </c>
      <c r="W7" s="231">
        <f t="shared" si="1"/>
        <v>84</v>
      </c>
    </row>
    <row r="8" spans="1:23" ht="12.75">
      <c r="A8" s="7" t="s">
        <v>17</v>
      </c>
      <c r="B8" s="221">
        <v>160</v>
      </c>
      <c r="C8" s="8">
        <f>'EU 19'!M19</f>
        <v>136</v>
      </c>
      <c r="D8" s="6">
        <f>'EU 19'!Q10</f>
        <v>83</v>
      </c>
      <c r="E8" s="8">
        <f>'EU 19'!S10</f>
        <v>72</v>
      </c>
      <c r="F8" s="221">
        <v>34</v>
      </c>
      <c r="G8" s="8">
        <v>26</v>
      </c>
      <c r="H8" s="6">
        <f>'EU 19'!AA10</f>
        <v>27</v>
      </c>
      <c r="I8" s="8">
        <f>'EU 19'!AC10</f>
        <v>13</v>
      </c>
      <c r="J8" s="6">
        <v>8</v>
      </c>
      <c r="K8" s="8">
        <v>12</v>
      </c>
      <c r="L8" s="6">
        <f>'EU 19'!AK10</f>
        <v>4</v>
      </c>
      <c r="M8" s="8">
        <v>0</v>
      </c>
      <c r="N8" s="6">
        <f>'EU 19'!Q25</f>
        <v>3</v>
      </c>
      <c r="O8" s="8">
        <v>13</v>
      </c>
      <c r="P8" s="6">
        <f>'EU 19'!V25</f>
        <v>0</v>
      </c>
      <c r="Q8" s="8">
        <v>0</v>
      </c>
      <c r="R8" s="6">
        <v>0</v>
      </c>
      <c r="S8" s="6">
        <f>'EU 19'!AF25</f>
        <v>1</v>
      </c>
      <c r="T8" s="6">
        <f>'EU 19'!AK25</f>
        <v>0</v>
      </c>
      <c r="U8" s="8">
        <f>'EU 19'!AC25</f>
        <v>0</v>
      </c>
      <c r="V8" s="231">
        <f t="shared" si="0"/>
        <v>160</v>
      </c>
      <c r="W8" s="231">
        <f t="shared" si="1"/>
        <v>136</v>
      </c>
    </row>
    <row r="9" spans="1:23" ht="12.75">
      <c r="A9" s="7" t="s">
        <v>20</v>
      </c>
      <c r="B9" s="221">
        <v>54</v>
      </c>
      <c r="C9" s="8">
        <f>'EU 19'!M20</f>
        <v>46</v>
      </c>
      <c r="D9" s="6">
        <f>'EU 19'!Q11</f>
        <v>26</v>
      </c>
      <c r="E9" s="8">
        <f>'EU 19'!S11</f>
        <v>26</v>
      </c>
      <c r="F9" s="221">
        <v>7</v>
      </c>
      <c r="G9" s="8">
        <v>6</v>
      </c>
      <c r="H9" s="6">
        <f>'EU 19'!AA11</f>
        <v>12</v>
      </c>
      <c r="I9" s="8">
        <f>'EU 19'!AC11</f>
        <v>7</v>
      </c>
      <c r="J9" s="6">
        <v>4</v>
      </c>
      <c r="K9" s="8">
        <v>3</v>
      </c>
      <c r="L9" s="6">
        <f>'EU 19'!AK11</f>
        <v>4</v>
      </c>
      <c r="M9" s="8">
        <v>2</v>
      </c>
      <c r="N9" s="6">
        <f>'EU 19'!Q26</f>
        <v>1</v>
      </c>
      <c r="O9" s="8">
        <v>2</v>
      </c>
      <c r="P9" s="6">
        <f>'EU 19'!V26</f>
        <v>0</v>
      </c>
      <c r="Q9" s="8">
        <v>0</v>
      </c>
      <c r="R9" s="6">
        <v>0</v>
      </c>
      <c r="S9" s="6">
        <f>'EU 19'!AF26</f>
        <v>0</v>
      </c>
      <c r="T9" s="6">
        <f>'EU 19'!AK26</f>
        <v>0</v>
      </c>
      <c r="U9" s="8">
        <f>'EU 19'!AC26</f>
        <v>0</v>
      </c>
      <c r="V9" s="231">
        <f t="shared" si="0"/>
        <v>54</v>
      </c>
      <c r="W9" s="231">
        <f t="shared" si="1"/>
        <v>46</v>
      </c>
    </row>
    <row r="10" spans="1:23" ht="12.75">
      <c r="A10" s="7" t="s">
        <v>21</v>
      </c>
      <c r="B10" s="221">
        <v>233</v>
      </c>
      <c r="C10" s="8">
        <f>'EU 19'!M21</f>
        <v>195</v>
      </c>
      <c r="D10" s="6">
        <f>'EU 19'!Q12</f>
        <v>111</v>
      </c>
      <c r="E10" s="8">
        <f>'EU 19'!S12</f>
        <v>120</v>
      </c>
      <c r="F10" s="221">
        <v>40</v>
      </c>
      <c r="G10" s="8">
        <v>24</v>
      </c>
      <c r="H10" s="6">
        <f>'EU 19'!AA12</f>
        <v>51</v>
      </c>
      <c r="I10" s="8">
        <f>'EU 19'!AC12</f>
        <v>24</v>
      </c>
      <c r="J10" s="6">
        <v>13</v>
      </c>
      <c r="K10" s="8">
        <v>17</v>
      </c>
      <c r="L10" s="6">
        <f>'EU 19'!AK12</f>
        <v>6</v>
      </c>
      <c r="M10" s="8">
        <v>4</v>
      </c>
      <c r="N10" s="6">
        <f>'EU 19'!Q27</f>
        <v>6</v>
      </c>
      <c r="O10" s="8">
        <v>5</v>
      </c>
      <c r="P10" s="6">
        <f>'EU 19'!V27</f>
        <v>2</v>
      </c>
      <c r="Q10" s="8">
        <v>0</v>
      </c>
      <c r="R10" s="6">
        <v>0</v>
      </c>
      <c r="S10" s="6">
        <f>'EU 19'!AF27</f>
        <v>3</v>
      </c>
      <c r="T10" s="6">
        <f>'EU 19'!AK27</f>
        <v>1</v>
      </c>
      <c r="U10" s="8">
        <f>'EU 19'!AC27</f>
        <v>1</v>
      </c>
      <c r="V10" s="231">
        <f t="shared" si="0"/>
        <v>233</v>
      </c>
      <c r="W10" s="231">
        <f t="shared" si="1"/>
        <v>195</v>
      </c>
    </row>
    <row r="11" spans="1:23" ht="13.5" thickBot="1">
      <c r="A11" s="203" t="s">
        <v>22</v>
      </c>
      <c r="B11" s="222">
        <v>274</v>
      </c>
      <c r="C11" s="204">
        <f>'EU 19'!M22</f>
        <v>238</v>
      </c>
      <c r="D11" s="205">
        <f>'EU 19'!Q13</f>
        <v>127</v>
      </c>
      <c r="E11" s="204">
        <f>'EU 19'!S13</f>
        <v>130</v>
      </c>
      <c r="F11" s="222">
        <v>71</v>
      </c>
      <c r="G11" s="204">
        <v>47</v>
      </c>
      <c r="H11" s="205">
        <f>'EU 19'!AA13</f>
        <v>61</v>
      </c>
      <c r="I11" s="204">
        <f>'EU 19'!AC13</f>
        <v>35</v>
      </c>
      <c r="J11" s="205">
        <v>6</v>
      </c>
      <c r="K11" s="204">
        <v>10</v>
      </c>
      <c r="L11" s="205">
        <f>'EU 19'!AK13</f>
        <v>4</v>
      </c>
      <c r="M11" s="204">
        <v>1</v>
      </c>
      <c r="N11" s="205">
        <f>'EU 19'!Q28</f>
        <v>2</v>
      </c>
      <c r="O11" s="204">
        <v>12</v>
      </c>
      <c r="P11" s="205">
        <f>'EU 19'!V28</f>
        <v>2</v>
      </c>
      <c r="Q11" s="204">
        <v>1</v>
      </c>
      <c r="R11" s="205">
        <v>0</v>
      </c>
      <c r="S11" s="205">
        <f>'EU 19'!AF28</f>
        <v>0</v>
      </c>
      <c r="T11" s="205">
        <f>'EU 19'!AK28</f>
        <v>1</v>
      </c>
      <c r="U11" s="233">
        <f>'EU 19'!AC28</f>
        <v>2</v>
      </c>
      <c r="V11" s="231">
        <f t="shared" si="0"/>
        <v>274</v>
      </c>
      <c r="W11" s="231">
        <f t="shared" si="1"/>
        <v>238</v>
      </c>
    </row>
    <row r="12" spans="2:23" ht="13.5" thickBot="1">
      <c r="B12" s="206">
        <f>B11+B10+B9+B8+B7+B6+B5+B4+B3+B2</f>
        <v>2102</v>
      </c>
      <c r="C12" s="206">
        <f aca="true" t="shared" si="2" ref="C12:I12">C11+C10+C9+C8+C7+C6+C5+C4+C3+C2</f>
        <v>1899</v>
      </c>
      <c r="D12" s="206">
        <f t="shared" si="2"/>
        <v>872</v>
      </c>
      <c r="E12" s="207">
        <f t="shared" si="2"/>
        <v>955</v>
      </c>
      <c r="F12" s="206">
        <f>SUM(F2:F11)</f>
        <v>451</v>
      </c>
      <c r="G12" s="207">
        <f>SUM(G2:G11)</f>
        <v>350</v>
      </c>
      <c r="H12" s="206">
        <f>H11+H10+H9+H8+H7+H6+H5+H4+H3+H2</f>
        <v>556</v>
      </c>
      <c r="I12" s="207">
        <f t="shared" si="2"/>
        <v>298</v>
      </c>
      <c r="J12" s="206">
        <f>SUM(J2:J11)</f>
        <v>81</v>
      </c>
      <c r="K12" s="207">
        <f>SUM(K2:K11)</f>
        <v>115</v>
      </c>
      <c r="L12" s="206">
        <f>L11+L10+L9+L8+L7+L6+L5+L4+L3+L2</f>
        <v>59</v>
      </c>
      <c r="M12" s="207">
        <f>SUM(M2:M11)</f>
        <v>25</v>
      </c>
      <c r="N12" s="206">
        <f>N11+N10+N9+N8+N7+N6+N5+N4+N3+N2</f>
        <v>46</v>
      </c>
      <c r="O12" s="207">
        <f>SUM(O2:O11)</f>
        <v>139</v>
      </c>
      <c r="P12" s="206">
        <f>P11+P10+P9+P8+P7+P6+P5+P4+P3+P2</f>
        <v>16</v>
      </c>
      <c r="Q12" s="207">
        <f>SUM(Q2:Q11)</f>
        <v>6</v>
      </c>
      <c r="R12" s="206">
        <f>SUM(R2:R11)</f>
        <v>1</v>
      </c>
      <c r="S12" s="206">
        <f>SUM(S2:S11)</f>
        <v>16</v>
      </c>
      <c r="T12" s="206">
        <f>SUM(T2:T11)</f>
        <v>4</v>
      </c>
      <c r="U12" s="207">
        <f>SUM(U2:U11)</f>
        <v>11</v>
      </c>
      <c r="V12" s="231">
        <f>D12+F12+H12+J12+L12+N12+P12+R12+S12+T12</f>
        <v>2102</v>
      </c>
      <c r="W12" s="231">
        <f t="shared" si="1"/>
        <v>1899</v>
      </c>
    </row>
    <row r="13" spans="5:23" ht="12.75">
      <c r="E13" s="198">
        <f>E12-D12</f>
        <v>83</v>
      </c>
      <c r="G13" s="198">
        <f>G12-F12</f>
        <v>-101</v>
      </c>
      <c r="I13" s="198">
        <f>I12-H12</f>
        <v>-258</v>
      </c>
      <c r="K13" s="198">
        <f>K12-J12</f>
        <v>34</v>
      </c>
      <c r="M13" s="198">
        <f>M12-L12</f>
        <v>-34</v>
      </c>
      <c r="O13" s="198">
        <f>O12-N12</f>
        <v>93</v>
      </c>
      <c r="Q13" s="198">
        <f>Q12-P12</f>
        <v>-10</v>
      </c>
      <c r="R13" s="198">
        <f>-R12</f>
        <v>-1</v>
      </c>
      <c r="S13" s="198">
        <f>-S12</f>
        <v>-16</v>
      </c>
      <c r="T13" s="198">
        <f>-T12</f>
        <v>-4</v>
      </c>
      <c r="U13" s="198">
        <f>U12</f>
        <v>11</v>
      </c>
      <c r="W13" s="231">
        <f>SUM(E13:U13)</f>
        <v>-203</v>
      </c>
    </row>
    <row r="14" spans="5:23" ht="12.75">
      <c r="E14" s="9">
        <f>E13/(D12/100)</f>
        <v>9.51834862385321</v>
      </c>
      <c r="G14" s="9">
        <f>G13/(F12/100)</f>
        <v>-22.394678492239468</v>
      </c>
      <c r="I14" s="9">
        <f>I13/(H12/100)</f>
        <v>-46.40287769784173</v>
      </c>
      <c r="K14" s="9">
        <f>K13/(J12/100)</f>
        <v>41.9753086419753</v>
      </c>
      <c r="M14" s="9">
        <f>M13/(L12/100)</f>
        <v>-57.6271186440678</v>
      </c>
      <c r="O14" s="9">
        <f>O13/(N12/100)</f>
        <v>202.17391304347825</v>
      </c>
      <c r="Q14" s="4">
        <f>Q13/(P12/100)</f>
        <v>-62.5</v>
      </c>
      <c r="S14" s="4"/>
      <c r="W14" s="1"/>
    </row>
    <row r="15" spans="20:22" ht="12.75">
      <c r="T15" s="63"/>
      <c r="U15" s="63"/>
      <c r="V15" s="63"/>
    </row>
    <row r="16" spans="20:22" ht="12.75">
      <c r="T16" s="63"/>
      <c r="U16" s="63"/>
      <c r="V16" s="63"/>
    </row>
    <row r="17" spans="20:22" ht="12.75">
      <c r="T17" s="63"/>
      <c r="U17" s="63"/>
      <c r="V17" s="63"/>
    </row>
    <row r="18" spans="1:22" ht="12.75">
      <c r="A18" s="140"/>
      <c r="T18" s="63"/>
      <c r="U18" s="63"/>
      <c r="V18" s="63"/>
    </row>
    <row r="19" spans="20:22" ht="12.75">
      <c r="T19" s="63"/>
      <c r="U19" s="63"/>
      <c r="V19" s="63"/>
    </row>
    <row r="20" spans="20:22" ht="12.75">
      <c r="T20" s="63"/>
      <c r="U20" s="63"/>
      <c r="V20" s="63"/>
    </row>
    <row r="21" spans="20:22" ht="12.75">
      <c r="T21" s="63"/>
      <c r="U21" s="63"/>
      <c r="V21" s="63"/>
    </row>
    <row r="22" spans="20:22" ht="12.75">
      <c r="T22" s="63"/>
      <c r="U22" s="63"/>
      <c r="V22" s="63"/>
    </row>
    <row r="23" spans="20:22" ht="12.75">
      <c r="T23" s="63"/>
      <c r="U23" s="63"/>
      <c r="V23" s="63"/>
    </row>
    <row r="24" spans="20:22" ht="12.75">
      <c r="T24" s="63"/>
      <c r="U24" s="63"/>
      <c r="V24" s="63"/>
    </row>
    <row r="25" spans="20:22" ht="12.75">
      <c r="T25" s="62"/>
      <c r="U25" s="62"/>
      <c r="V25" s="62"/>
    </row>
    <row r="26" spans="20:22" ht="12.75">
      <c r="T26" s="62"/>
      <c r="U26" s="62"/>
      <c r="V26" s="62"/>
    </row>
    <row r="27" spans="20:22" ht="12.75">
      <c r="T27" s="62"/>
      <c r="U27" s="62"/>
      <c r="V27" s="62"/>
    </row>
    <row r="28" spans="20:22" ht="12.75">
      <c r="T28" s="62"/>
      <c r="U28" s="62"/>
      <c r="V28" s="62"/>
    </row>
    <row r="29" spans="20:22" ht="12.75">
      <c r="T29" s="62"/>
      <c r="U29" s="62"/>
      <c r="V29" s="62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47"/>
  <sheetViews>
    <sheetView showGridLines="0" zoomScale="80" zoomScaleNormal="80" zoomScaleSheetLayoutView="80" workbookViewId="0" topLeftCell="AD21">
      <selection activeCell="W15" sqref="W15"/>
    </sheetView>
  </sheetViews>
  <sheetFormatPr defaultColWidth="11.421875" defaultRowHeight="12.75"/>
  <cols>
    <col min="1" max="1" width="1.57421875" style="10" customWidth="1"/>
    <col min="2" max="2" width="2.57421875" style="10" customWidth="1"/>
    <col min="3" max="3" width="18.7109375" style="10" customWidth="1"/>
    <col min="4" max="4" width="7.7109375" style="10" customWidth="1"/>
    <col min="5" max="6" width="11.140625" style="10" bestFit="1" customWidth="1"/>
    <col min="7" max="7" width="15.140625" style="10" bestFit="1" customWidth="1"/>
    <col min="8" max="8" width="10.28125" style="10" bestFit="1" customWidth="1"/>
    <col min="9" max="9" width="14.421875" style="10" bestFit="1" customWidth="1"/>
    <col min="10" max="10" width="7.421875" style="10" bestFit="1" customWidth="1"/>
    <col min="11" max="11" width="11.57421875" style="10" bestFit="1" customWidth="1"/>
    <col min="12" max="12" width="7.140625" style="10" bestFit="1" customWidth="1"/>
    <col min="13" max="13" width="10.57421875" style="10" customWidth="1"/>
    <col min="14" max="14" width="0.85546875" style="10" customWidth="1"/>
    <col min="15" max="15" width="3.421875" style="11" bestFit="1" customWidth="1"/>
    <col min="16" max="16" width="18.8515625" style="11" customWidth="1"/>
    <col min="17" max="17" width="8.421875" style="10" customWidth="1"/>
    <col min="18" max="18" width="6.7109375" style="10" customWidth="1"/>
    <col min="19" max="19" width="10.140625" style="10" bestFit="1" customWidth="1"/>
    <col min="20" max="20" width="7.28125" style="10" bestFit="1" customWidth="1"/>
    <col min="21" max="21" width="7.00390625" style="10" customWidth="1"/>
    <col min="22" max="22" width="8.421875" style="10" customWidth="1"/>
    <col min="23" max="23" width="6.7109375" style="10" customWidth="1"/>
    <col min="24" max="24" width="10.140625" style="10" bestFit="1" customWidth="1"/>
    <col min="25" max="25" width="9.28125" style="10" bestFit="1" customWidth="1"/>
    <col min="26" max="26" width="7.8515625" style="10" bestFit="1" customWidth="1"/>
    <col min="27" max="27" width="8.421875" style="10" customWidth="1"/>
    <col min="28" max="28" width="6.7109375" style="10" customWidth="1"/>
    <col min="29" max="29" width="10.140625" style="10" bestFit="1" customWidth="1"/>
    <col min="30" max="30" width="8.28125" style="10" bestFit="1" customWidth="1"/>
    <col min="31" max="31" width="7.7109375" style="10" customWidth="1"/>
    <col min="32" max="32" width="8.421875" style="10" customWidth="1"/>
    <col min="33" max="33" width="6.7109375" style="10" customWidth="1"/>
    <col min="34" max="34" width="10.140625" style="10" bestFit="1" customWidth="1"/>
    <col min="35" max="35" width="6.00390625" style="10" bestFit="1" customWidth="1"/>
    <col min="36" max="36" width="7.00390625" style="10" customWidth="1"/>
    <col min="37" max="37" width="7.8515625" style="10" bestFit="1" customWidth="1"/>
    <col min="38" max="38" width="6.7109375" style="10" customWidth="1"/>
    <col min="39" max="39" width="10.140625" style="10" bestFit="1" customWidth="1"/>
    <col min="40" max="40" width="5.7109375" style="10" bestFit="1" customWidth="1"/>
    <col min="41" max="41" width="7.00390625" style="10" customWidth="1"/>
    <col min="42" max="43" width="8.57421875" style="10" hidden="1" customWidth="1"/>
    <col min="44" max="44" width="7.7109375" style="57" bestFit="1" customWidth="1"/>
    <col min="45" max="45" width="9.140625" style="57" bestFit="1" customWidth="1"/>
    <col min="46" max="46" width="11.00390625" style="57" bestFit="1" customWidth="1"/>
    <col min="47" max="47" width="9.140625" style="57" bestFit="1" customWidth="1"/>
    <col min="48" max="16384" width="11.421875" style="10" customWidth="1"/>
  </cols>
  <sheetData>
    <row r="1" spans="3:43" ht="21" customHeight="1" thickBot="1">
      <c r="C1" s="49" t="s">
        <v>0</v>
      </c>
      <c r="Q1" s="291" t="s">
        <v>27</v>
      </c>
      <c r="R1" s="292"/>
      <c r="S1" s="292"/>
      <c r="T1" s="292"/>
      <c r="U1" s="293"/>
      <c r="V1" s="294" t="s">
        <v>1</v>
      </c>
      <c r="W1" s="295"/>
      <c r="X1" s="295"/>
      <c r="Y1" s="295"/>
      <c r="Z1" s="296"/>
      <c r="AA1" s="304" t="s">
        <v>2</v>
      </c>
      <c r="AB1" s="305"/>
      <c r="AC1" s="305"/>
      <c r="AD1" s="305"/>
      <c r="AE1" s="306"/>
      <c r="AF1" s="307" t="s">
        <v>30</v>
      </c>
      <c r="AG1" s="308"/>
      <c r="AH1" s="308"/>
      <c r="AI1" s="308"/>
      <c r="AJ1" s="309"/>
      <c r="AK1" s="287" t="s">
        <v>48</v>
      </c>
      <c r="AL1" s="288"/>
      <c r="AM1" s="289" t="s">
        <v>43</v>
      </c>
      <c r="AN1" s="289"/>
      <c r="AO1" s="290"/>
      <c r="AP1"/>
      <c r="AQ1"/>
    </row>
    <row r="2" spans="17:43" ht="17.25" customHeight="1">
      <c r="Q2" s="98">
        <v>2017</v>
      </c>
      <c r="R2" s="126"/>
      <c r="S2" s="163">
        <v>2019</v>
      </c>
      <c r="T2" s="164"/>
      <c r="U2" s="165"/>
      <c r="V2" s="98">
        <v>2017</v>
      </c>
      <c r="W2" s="126"/>
      <c r="X2" s="163">
        <v>2019</v>
      </c>
      <c r="Y2" s="164"/>
      <c r="Z2" s="165"/>
      <c r="AA2" s="98">
        <v>2017</v>
      </c>
      <c r="AB2" s="133"/>
      <c r="AC2" s="163">
        <v>2019</v>
      </c>
      <c r="AD2" s="164"/>
      <c r="AE2" s="165"/>
      <c r="AF2" s="98">
        <v>2017</v>
      </c>
      <c r="AG2" s="133"/>
      <c r="AH2" s="163">
        <v>2019</v>
      </c>
      <c r="AI2" s="164"/>
      <c r="AJ2" s="165"/>
      <c r="AK2" s="133">
        <v>2017</v>
      </c>
      <c r="AL2" s="133"/>
      <c r="AM2" s="163">
        <v>2019</v>
      </c>
      <c r="AN2" s="164"/>
      <c r="AO2" s="165"/>
      <c r="AP2"/>
      <c r="AQ2"/>
    </row>
    <row r="3" spans="17:43" ht="17.25" customHeight="1" thickBot="1">
      <c r="Q3" s="100" t="s">
        <v>3</v>
      </c>
      <c r="R3" s="127" t="s">
        <v>4</v>
      </c>
      <c r="S3" s="166" t="s">
        <v>3</v>
      </c>
      <c r="T3" s="167" t="s">
        <v>4</v>
      </c>
      <c r="U3" s="168" t="s">
        <v>5</v>
      </c>
      <c r="V3" s="100" t="s">
        <v>3</v>
      </c>
      <c r="W3" s="127" t="s">
        <v>4</v>
      </c>
      <c r="X3" s="166" t="s">
        <v>3</v>
      </c>
      <c r="Y3" s="167" t="s">
        <v>4</v>
      </c>
      <c r="Z3" s="168" t="s">
        <v>5</v>
      </c>
      <c r="AA3" s="100" t="s">
        <v>3</v>
      </c>
      <c r="AB3" s="127" t="s">
        <v>4</v>
      </c>
      <c r="AC3" s="166" t="s">
        <v>3</v>
      </c>
      <c r="AD3" s="167" t="s">
        <v>4</v>
      </c>
      <c r="AE3" s="168" t="s">
        <v>5</v>
      </c>
      <c r="AF3" s="100" t="s">
        <v>3</v>
      </c>
      <c r="AG3" s="127" t="s">
        <v>4</v>
      </c>
      <c r="AH3" s="166" t="s">
        <v>3</v>
      </c>
      <c r="AI3" s="167" t="s">
        <v>4</v>
      </c>
      <c r="AJ3" s="168" t="s">
        <v>5</v>
      </c>
      <c r="AK3" s="127" t="s">
        <v>3</v>
      </c>
      <c r="AL3" s="127" t="s">
        <v>4</v>
      </c>
      <c r="AM3" s="166" t="s">
        <v>3</v>
      </c>
      <c r="AN3" s="167" t="s">
        <v>4</v>
      </c>
      <c r="AO3" s="168" t="s">
        <v>5</v>
      </c>
      <c r="AP3"/>
      <c r="AQ3"/>
    </row>
    <row r="4" spans="2:47" s="15" customFormat="1" ht="17.25" customHeight="1">
      <c r="B4" s="10"/>
      <c r="C4" s="10"/>
      <c r="D4" s="10"/>
      <c r="E4" s="10"/>
      <c r="F4" s="12"/>
      <c r="G4" s="12"/>
      <c r="H4" s="10"/>
      <c r="I4" s="10"/>
      <c r="J4" s="10"/>
      <c r="K4" s="10"/>
      <c r="L4" s="10"/>
      <c r="M4" s="10"/>
      <c r="N4" s="10"/>
      <c r="O4" s="13">
        <v>1</v>
      </c>
      <c r="P4" s="54" t="s">
        <v>6</v>
      </c>
      <c r="Q4" s="97">
        <v>148</v>
      </c>
      <c r="R4" s="128">
        <f aca="true" t="shared" si="0" ref="R4:R13">IF($L13=0,0,Q4/$L13%)</f>
        <v>31.759656652360515</v>
      </c>
      <c r="S4" s="169">
        <v>169</v>
      </c>
      <c r="T4" s="151">
        <f>IF($M13=0,0,S4/$M13%)</f>
        <v>40.625</v>
      </c>
      <c r="U4" s="170">
        <f>T4-R4</f>
        <v>8.865343347639485</v>
      </c>
      <c r="V4" s="66">
        <v>121</v>
      </c>
      <c r="W4" s="128">
        <f>IF($L13=0,0,V4/$L13%)</f>
        <v>25.9656652360515</v>
      </c>
      <c r="X4" s="169">
        <v>102</v>
      </c>
      <c r="Y4" s="176">
        <f>IF($M13=0,0,X4/$M13%)</f>
        <v>24.51923076923077</v>
      </c>
      <c r="Z4" s="170">
        <f>Y4-W4</f>
        <v>-1.4464344668207296</v>
      </c>
      <c r="AA4" s="97">
        <v>145</v>
      </c>
      <c r="AB4" s="128">
        <f>IF($L13=0,0,AA4/$L13%)</f>
        <v>31.11587982832618</v>
      </c>
      <c r="AC4" s="169">
        <v>81</v>
      </c>
      <c r="AD4" s="177">
        <f>IF($M13=0,0,AC4/$M13%)</f>
        <v>19.471153846153847</v>
      </c>
      <c r="AE4" s="170">
        <f aca="true" t="shared" si="1" ref="AE4:AE13">AD4-AB4</f>
        <v>-11.644725982172332</v>
      </c>
      <c r="AF4" s="97">
        <v>25</v>
      </c>
      <c r="AG4" s="128">
        <f>IF($L13=0,0,AF4/$L13%)</f>
        <v>5.364806866952789</v>
      </c>
      <c r="AH4" s="169">
        <v>21</v>
      </c>
      <c r="AI4" s="176">
        <f>IF($M13=0,0,AH4/$M13%)</f>
        <v>5.0480769230769225</v>
      </c>
      <c r="AJ4" s="170">
        <f>AI4-AG4</f>
        <v>-0.31672994387586684</v>
      </c>
      <c r="AK4" s="102">
        <v>6</v>
      </c>
      <c r="AL4" s="128">
        <f>IF($L13=0,0,AK4/$L13%)</f>
        <v>1.2875536480686696</v>
      </c>
      <c r="AM4" s="169">
        <v>7</v>
      </c>
      <c r="AN4" s="176">
        <f>IF($M13=0,0,AM4/$M13%)</f>
        <v>1.6826923076923077</v>
      </c>
      <c r="AO4" s="170">
        <f>AN4-AL4</f>
        <v>0.39513865962363814</v>
      </c>
      <c r="AP4"/>
      <c r="AQ4"/>
      <c r="AR4" s="19"/>
      <c r="AS4" s="96"/>
      <c r="AT4" s="19"/>
      <c r="AU4" s="19"/>
    </row>
    <row r="5" spans="2:43" s="19" customFormat="1" ht="17.25" customHeight="1">
      <c r="B5" s="10"/>
      <c r="C5" s="1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7">
        <v>2</v>
      </c>
      <c r="P5" s="55" t="s">
        <v>7</v>
      </c>
      <c r="Q5" s="67">
        <v>174</v>
      </c>
      <c r="R5" s="129">
        <f t="shared" si="0"/>
        <v>35.950413223140494</v>
      </c>
      <c r="S5" s="171">
        <v>207</v>
      </c>
      <c r="T5" s="145">
        <f aca="true" t="shared" si="2" ref="T5:T13">IF($M14=0,0,S5/$M14%)</f>
        <v>44.90238611713666</v>
      </c>
      <c r="U5" s="146">
        <f>T5-R5</f>
        <v>8.951972893996164</v>
      </c>
      <c r="V5" s="67">
        <v>111</v>
      </c>
      <c r="W5" s="129">
        <f>IF($L14=0,0,V5/$L14%)</f>
        <v>22.933884297520663</v>
      </c>
      <c r="X5" s="171">
        <v>101</v>
      </c>
      <c r="Y5" s="177">
        <f aca="true" t="shared" si="3" ref="Y5:Y13">IF($M14=0,0,X5/$M14%)</f>
        <v>21.908893709327547</v>
      </c>
      <c r="Z5" s="146">
        <f>Y5-W5</f>
        <v>-1.0249905881931163</v>
      </c>
      <c r="AA5" s="67">
        <v>148</v>
      </c>
      <c r="AB5" s="129">
        <f>IF($L14=0,0,AA5/$L14%)</f>
        <v>30.578512396694215</v>
      </c>
      <c r="AC5" s="171">
        <v>86</v>
      </c>
      <c r="AD5" s="177">
        <f aca="true" t="shared" si="4" ref="AD5:AD13">IF($M14=0,0,AC5/$M14%)</f>
        <v>18.655097613882862</v>
      </c>
      <c r="AE5" s="146">
        <f t="shared" si="1"/>
        <v>-11.923414782811353</v>
      </c>
      <c r="AF5" s="67">
        <v>11</v>
      </c>
      <c r="AG5" s="129">
        <f>IF($L14=0,0,AF5/$L14%)</f>
        <v>2.272727272727273</v>
      </c>
      <c r="AH5" s="171">
        <v>26</v>
      </c>
      <c r="AI5" s="177">
        <f aca="true" t="shared" si="5" ref="AI5:AI13">IF($M14=0,0,AH5/$M14%)</f>
        <v>5.639913232104121</v>
      </c>
      <c r="AJ5" s="146">
        <f>AI5-AG5</f>
        <v>3.367185959376848</v>
      </c>
      <c r="AK5" s="94">
        <v>20</v>
      </c>
      <c r="AL5" s="129">
        <f>IF($L14=0,0,AK5/$L14%)</f>
        <v>4.132231404958678</v>
      </c>
      <c r="AM5" s="171">
        <v>1</v>
      </c>
      <c r="AN5" s="177">
        <f aca="true" t="shared" si="6" ref="AN5:AN13">IF($M14=0,0,AM5/$M14%)</f>
        <v>0.21691973969631234</v>
      </c>
      <c r="AO5" s="146">
        <f>AN5-AL5</f>
        <v>-3.9153116652623656</v>
      </c>
      <c r="AP5"/>
      <c r="AQ5"/>
    </row>
    <row r="6" spans="2:47" s="15" customFormat="1" ht="17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7">
        <v>3</v>
      </c>
      <c r="P6" s="55" t="s">
        <v>8</v>
      </c>
      <c r="Q6" s="67">
        <v>79</v>
      </c>
      <c r="R6" s="129">
        <f t="shared" si="0"/>
        <v>49.375</v>
      </c>
      <c r="S6" s="171">
        <v>89</v>
      </c>
      <c r="T6" s="145">
        <f t="shared" si="2"/>
        <v>57.79220779220779</v>
      </c>
      <c r="U6" s="146">
        <f aca="true" t="shared" si="7" ref="U6:U13">T6-R6</f>
        <v>8.41720779220779</v>
      </c>
      <c r="V6" s="67">
        <v>29</v>
      </c>
      <c r="W6" s="129">
        <f aca="true" t="shared" si="8" ref="W6:W12">IF($L15=0,0,V6/$L15%)</f>
        <v>18.125</v>
      </c>
      <c r="X6" s="171">
        <v>17</v>
      </c>
      <c r="Y6" s="177">
        <f t="shared" si="3"/>
        <v>11.03896103896104</v>
      </c>
      <c r="Z6" s="146">
        <f aca="true" t="shared" si="9" ref="Z6:Z13">Y6-W6</f>
        <v>-7.086038961038961</v>
      </c>
      <c r="AA6" s="67">
        <v>35</v>
      </c>
      <c r="AB6" s="129">
        <f aca="true" t="shared" si="10" ref="AB6:AB12">IF($L15=0,0,AA6/$L15%)</f>
        <v>21.875</v>
      </c>
      <c r="AC6" s="171">
        <v>15</v>
      </c>
      <c r="AD6" s="177">
        <f t="shared" si="4"/>
        <v>9.74025974025974</v>
      </c>
      <c r="AE6" s="146">
        <f t="shared" si="1"/>
        <v>-12.13474025974026</v>
      </c>
      <c r="AF6" s="67">
        <v>4</v>
      </c>
      <c r="AG6" s="129">
        <f aca="true" t="shared" si="11" ref="AG6:AG12">IF($L15=0,0,AF6/$L15%)</f>
        <v>2.5</v>
      </c>
      <c r="AH6" s="171">
        <v>8</v>
      </c>
      <c r="AI6" s="177">
        <f t="shared" si="5"/>
        <v>5.194805194805195</v>
      </c>
      <c r="AJ6" s="146">
        <f aca="true" t="shared" si="12" ref="AJ6:AJ13">AI6-AG6</f>
        <v>2.6948051948051948</v>
      </c>
      <c r="AK6" s="94">
        <v>7</v>
      </c>
      <c r="AL6" s="129">
        <f aca="true" t="shared" si="13" ref="AL6:AL12">IF($L15=0,0,AK6/$L15%)</f>
        <v>4.375</v>
      </c>
      <c r="AM6" s="171">
        <v>5</v>
      </c>
      <c r="AN6" s="177">
        <f t="shared" si="6"/>
        <v>3.2467532467532467</v>
      </c>
      <c r="AO6" s="146">
        <f aca="true" t="shared" si="14" ref="AO6:AO13">AN6-AL6</f>
        <v>-1.1282467532467533</v>
      </c>
      <c r="AP6"/>
      <c r="AQ6"/>
      <c r="AR6" s="19"/>
      <c r="AS6" s="19"/>
      <c r="AT6" s="19"/>
      <c r="AU6" s="19"/>
    </row>
    <row r="7" spans="2:47" s="15" customFormat="1" ht="17.25" customHeight="1">
      <c r="B7" s="10"/>
      <c r="C7" s="49" t="s">
        <v>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7">
        <v>4</v>
      </c>
      <c r="P7" s="55" t="s">
        <v>10</v>
      </c>
      <c r="Q7" s="67">
        <v>28</v>
      </c>
      <c r="R7" s="129">
        <f t="shared" si="0"/>
        <v>41.17647058823529</v>
      </c>
      <c r="S7" s="171">
        <v>36</v>
      </c>
      <c r="T7" s="145">
        <f t="shared" si="2"/>
        <v>53.731343283582085</v>
      </c>
      <c r="U7" s="172">
        <f t="shared" si="7"/>
        <v>12.554872695346795</v>
      </c>
      <c r="V7" s="67">
        <v>10</v>
      </c>
      <c r="W7" s="129">
        <f t="shared" si="8"/>
        <v>14.705882352941176</v>
      </c>
      <c r="X7" s="171">
        <v>7</v>
      </c>
      <c r="Y7" s="177">
        <f t="shared" si="3"/>
        <v>10.44776119402985</v>
      </c>
      <c r="Z7" s="146">
        <f t="shared" si="9"/>
        <v>-4.258121158911326</v>
      </c>
      <c r="AA7" s="67">
        <v>24</v>
      </c>
      <c r="AB7" s="129">
        <f t="shared" si="10"/>
        <v>35.29411764705882</v>
      </c>
      <c r="AC7" s="171">
        <v>13</v>
      </c>
      <c r="AD7" s="177">
        <f t="shared" si="4"/>
        <v>19.402985074626866</v>
      </c>
      <c r="AE7" s="146">
        <f t="shared" si="1"/>
        <v>-15.891132572431953</v>
      </c>
      <c r="AF7" s="67">
        <v>2</v>
      </c>
      <c r="AG7" s="129">
        <f t="shared" si="11"/>
        <v>2.941176470588235</v>
      </c>
      <c r="AH7" s="171">
        <v>3</v>
      </c>
      <c r="AI7" s="177">
        <f>IF($M16=0,0,AH7/$M16%)</f>
        <v>4.477611940298507</v>
      </c>
      <c r="AJ7" s="146">
        <f t="shared" si="12"/>
        <v>1.536435469710272</v>
      </c>
      <c r="AK7" s="94">
        <v>3</v>
      </c>
      <c r="AL7" s="129">
        <f t="shared" si="13"/>
        <v>4.411764705882352</v>
      </c>
      <c r="AM7" s="171">
        <v>2</v>
      </c>
      <c r="AN7" s="177">
        <f t="shared" si="6"/>
        <v>2.9850746268656714</v>
      </c>
      <c r="AO7" s="146">
        <f t="shared" si="14"/>
        <v>-1.426690079016681</v>
      </c>
      <c r="AP7"/>
      <c r="AQ7"/>
      <c r="AR7" s="19"/>
      <c r="AS7" s="19"/>
      <c r="AT7" s="19"/>
      <c r="AU7" s="19"/>
    </row>
    <row r="8" spans="2:47" s="15" customFormat="1" ht="17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7">
        <v>5</v>
      </c>
      <c r="P8" s="55" t="s">
        <v>11</v>
      </c>
      <c r="Q8" s="67">
        <v>50</v>
      </c>
      <c r="R8" s="129">
        <f t="shared" si="0"/>
        <v>48.07692307692307</v>
      </c>
      <c r="S8" s="171">
        <v>60</v>
      </c>
      <c r="T8" s="145">
        <f t="shared" si="2"/>
        <v>58.8235294117647</v>
      </c>
      <c r="U8" s="172">
        <f>T8-R8</f>
        <v>10.74660633484163</v>
      </c>
      <c r="V8" s="67">
        <v>9</v>
      </c>
      <c r="W8" s="129">
        <f t="shared" si="8"/>
        <v>8.653846153846153</v>
      </c>
      <c r="X8" s="171">
        <v>11</v>
      </c>
      <c r="Y8" s="177">
        <f t="shared" si="3"/>
        <v>10.784313725490195</v>
      </c>
      <c r="Z8" s="146">
        <f t="shared" si="9"/>
        <v>2.1304675716440418</v>
      </c>
      <c r="AA8" s="67">
        <v>35</v>
      </c>
      <c r="AB8" s="129">
        <f t="shared" si="10"/>
        <v>33.65384615384615</v>
      </c>
      <c r="AC8" s="171">
        <v>17</v>
      </c>
      <c r="AD8" s="177">
        <f t="shared" si="4"/>
        <v>16.666666666666668</v>
      </c>
      <c r="AE8" s="146">
        <f t="shared" si="1"/>
        <v>-16.987179487179485</v>
      </c>
      <c r="AF8" s="67">
        <v>4</v>
      </c>
      <c r="AG8" s="129">
        <f t="shared" si="11"/>
        <v>3.846153846153846</v>
      </c>
      <c r="AH8" s="171">
        <v>4</v>
      </c>
      <c r="AI8" s="177">
        <f t="shared" si="5"/>
        <v>3.9215686274509802</v>
      </c>
      <c r="AJ8" s="146">
        <f t="shared" si="12"/>
        <v>0.07541478129713441</v>
      </c>
      <c r="AK8" s="94">
        <v>2</v>
      </c>
      <c r="AL8" s="129">
        <f t="shared" si="13"/>
        <v>1.923076923076923</v>
      </c>
      <c r="AM8" s="171">
        <v>3</v>
      </c>
      <c r="AN8" s="177">
        <f t="shared" si="6"/>
        <v>2.941176470588235</v>
      </c>
      <c r="AO8" s="146">
        <f t="shared" si="14"/>
        <v>1.0180995475113122</v>
      </c>
      <c r="AP8"/>
      <c r="AQ8"/>
      <c r="AR8" s="19"/>
      <c r="AS8" s="19"/>
      <c r="AT8" s="19"/>
      <c r="AU8" s="19"/>
    </row>
    <row r="9" spans="2:47" s="15" customFormat="1" ht="17.2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7">
        <v>6</v>
      </c>
      <c r="P9" s="55" t="s">
        <v>12</v>
      </c>
      <c r="Q9" s="67">
        <v>46</v>
      </c>
      <c r="R9" s="129">
        <f t="shared" si="0"/>
        <v>46.464646464646464</v>
      </c>
      <c r="S9" s="171">
        <v>46</v>
      </c>
      <c r="T9" s="145">
        <f t="shared" si="2"/>
        <v>54.761904761904766</v>
      </c>
      <c r="U9" s="172">
        <f t="shared" si="7"/>
        <v>8.297258297258303</v>
      </c>
      <c r="V9" s="67">
        <v>19</v>
      </c>
      <c r="W9" s="129">
        <f t="shared" si="8"/>
        <v>19.191919191919194</v>
      </c>
      <c r="X9" s="171">
        <v>9</v>
      </c>
      <c r="Y9" s="177">
        <f t="shared" si="3"/>
        <v>10.714285714285715</v>
      </c>
      <c r="Z9" s="146">
        <f t="shared" si="9"/>
        <v>-8.477633477633479</v>
      </c>
      <c r="AA9" s="67">
        <v>18</v>
      </c>
      <c r="AB9" s="129">
        <f t="shared" si="10"/>
        <v>18.181818181818183</v>
      </c>
      <c r="AC9" s="171">
        <v>7</v>
      </c>
      <c r="AD9" s="177">
        <f t="shared" si="4"/>
        <v>8.333333333333334</v>
      </c>
      <c r="AE9" s="146">
        <f t="shared" si="1"/>
        <v>-9.84848484848485</v>
      </c>
      <c r="AF9" s="67">
        <v>4</v>
      </c>
      <c r="AG9" s="129">
        <f t="shared" si="11"/>
        <v>4.040404040404041</v>
      </c>
      <c r="AH9" s="171">
        <v>11</v>
      </c>
      <c r="AI9" s="177">
        <f t="shared" si="5"/>
        <v>13.095238095238095</v>
      </c>
      <c r="AJ9" s="146">
        <f t="shared" si="12"/>
        <v>9.054834054834053</v>
      </c>
      <c r="AK9" s="94">
        <v>3</v>
      </c>
      <c r="AL9" s="129">
        <f t="shared" si="13"/>
        <v>3.0303030303030303</v>
      </c>
      <c r="AM9" s="171">
        <v>0</v>
      </c>
      <c r="AN9" s="177">
        <f t="shared" si="6"/>
        <v>0</v>
      </c>
      <c r="AO9" s="146">
        <f t="shared" si="14"/>
        <v>-3.0303030303030303</v>
      </c>
      <c r="AP9"/>
      <c r="AQ9"/>
      <c r="AR9" s="19"/>
      <c r="AS9" s="19"/>
      <c r="AT9" s="19"/>
      <c r="AU9" s="19"/>
    </row>
    <row r="10" spans="2:47" s="15" customFormat="1" ht="17.25" customHeight="1">
      <c r="B10" s="20"/>
      <c r="C10" s="21"/>
      <c r="D10" s="70" t="s">
        <v>24</v>
      </c>
      <c r="E10" s="22" t="s">
        <v>24</v>
      </c>
      <c r="F10" s="70" t="s">
        <v>13</v>
      </c>
      <c r="G10" s="22" t="s">
        <v>13</v>
      </c>
      <c r="H10" s="70" t="s">
        <v>14</v>
      </c>
      <c r="I10" s="22" t="s">
        <v>14</v>
      </c>
      <c r="J10" s="70" t="s">
        <v>15</v>
      </c>
      <c r="K10" s="22" t="s">
        <v>15</v>
      </c>
      <c r="L10" s="70" t="s">
        <v>16</v>
      </c>
      <c r="M10" s="23" t="s">
        <v>16</v>
      </c>
      <c r="N10" s="24"/>
      <c r="O10" s="17">
        <v>7</v>
      </c>
      <c r="P10" s="55" t="s">
        <v>17</v>
      </c>
      <c r="Q10" s="67">
        <v>83</v>
      </c>
      <c r="R10" s="129">
        <f t="shared" si="0"/>
        <v>51.875</v>
      </c>
      <c r="S10" s="171">
        <v>72</v>
      </c>
      <c r="T10" s="145">
        <f t="shared" si="2"/>
        <v>52.94117647058823</v>
      </c>
      <c r="U10" s="172">
        <f t="shared" si="7"/>
        <v>1.066176470588232</v>
      </c>
      <c r="V10" s="67">
        <v>34</v>
      </c>
      <c r="W10" s="129">
        <f t="shared" si="8"/>
        <v>21.25</v>
      </c>
      <c r="X10" s="171">
        <v>26</v>
      </c>
      <c r="Y10" s="177">
        <f t="shared" si="3"/>
        <v>19.11764705882353</v>
      </c>
      <c r="Z10" s="146">
        <f t="shared" si="9"/>
        <v>-2.132352941176471</v>
      </c>
      <c r="AA10" s="67">
        <v>27</v>
      </c>
      <c r="AB10" s="129">
        <f t="shared" si="10"/>
        <v>16.875</v>
      </c>
      <c r="AC10" s="171">
        <v>13</v>
      </c>
      <c r="AD10" s="177">
        <f t="shared" si="4"/>
        <v>9.558823529411764</v>
      </c>
      <c r="AE10" s="146">
        <f t="shared" si="1"/>
        <v>-7.3161764705882355</v>
      </c>
      <c r="AF10" s="67">
        <v>8</v>
      </c>
      <c r="AG10" s="129">
        <f t="shared" si="11"/>
        <v>5</v>
      </c>
      <c r="AH10" s="171">
        <v>12</v>
      </c>
      <c r="AI10" s="177">
        <f t="shared" si="5"/>
        <v>8.823529411764705</v>
      </c>
      <c r="AJ10" s="146">
        <f t="shared" si="12"/>
        <v>3.8235294117647047</v>
      </c>
      <c r="AK10" s="94">
        <v>4</v>
      </c>
      <c r="AL10" s="129">
        <f t="shared" si="13"/>
        <v>2.5</v>
      </c>
      <c r="AM10" s="171">
        <v>0</v>
      </c>
      <c r="AN10" s="177">
        <f t="shared" si="6"/>
        <v>0</v>
      </c>
      <c r="AO10" s="146">
        <f t="shared" si="14"/>
        <v>-2.5</v>
      </c>
      <c r="AP10"/>
      <c r="AQ10"/>
      <c r="AR10" s="19"/>
      <c r="AS10" s="19"/>
      <c r="AT10" s="19"/>
      <c r="AU10" s="19"/>
    </row>
    <row r="11" spans="2:47" s="15" customFormat="1" ht="17.25" customHeight="1">
      <c r="B11" s="25"/>
      <c r="C11" s="26" t="s">
        <v>18</v>
      </c>
      <c r="D11" s="71" t="s">
        <v>25</v>
      </c>
      <c r="E11" s="27" t="s">
        <v>25</v>
      </c>
      <c r="F11" s="75" t="s">
        <v>3</v>
      </c>
      <c r="G11" s="28" t="s">
        <v>3</v>
      </c>
      <c r="H11" s="71" t="s">
        <v>19</v>
      </c>
      <c r="I11" s="27" t="s">
        <v>19</v>
      </c>
      <c r="J11" s="75" t="s">
        <v>3</v>
      </c>
      <c r="K11" s="29" t="s">
        <v>3</v>
      </c>
      <c r="L11" s="75" t="s">
        <v>3</v>
      </c>
      <c r="M11" s="30" t="s">
        <v>3</v>
      </c>
      <c r="N11" s="31"/>
      <c r="O11" s="32">
        <v>8</v>
      </c>
      <c r="P11" s="55" t="s">
        <v>20</v>
      </c>
      <c r="Q11" s="67">
        <v>26</v>
      </c>
      <c r="R11" s="129">
        <f t="shared" si="0"/>
        <v>48.148148148148145</v>
      </c>
      <c r="S11" s="171">
        <v>26</v>
      </c>
      <c r="T11" s="145">
        <f t="shared" si="2"/>
        <v>56.52173913043478</v>
      </c>
      <c r="U11" s="172">
        <f t="shared" si="7"/>
        <v>8.373590982286636</v>
      </c>
      <c r="V11" s="67">
        <v>7</v>
      </c>
      <c r="W11" s="129">
        <f t="shared" si="8"/>
        <v>12.962962962962962</v>
      </c>
      <c r="X11" s="171">
        <v>6</v>
      </c>
      <c r="Y11" s="177">
        <f t="shared" si="3"/>
        <v>13.043478260869565</v>
      </c>
      <c r="Z11" s="146">
        <f t="shared" si="9"/>
        <v>0.08051529790660261</v>
      </c>
      <c r="AA11" s="67">
        <v>12</v>
      </c>
      <c r="AB11" s="129">
        <f t="shared" si="10"/>
        <v>22.22222222222222</v>
      </c>
      <c r="AC11" s="171">
        <v>7</v>
      </c>
      <c r="AD11" s="177">
        <f t="shared" si="4"/>
        <v>15.217391304347826</v>
      </c>
      <c r="AE11" s="146">
        <f t="shared" si="1"/>
        <v>-7.004830917874395</v>
      </c>
      <c r="AF11" s="67">
        <v>4</v>
      </c>
      <c r="AG11" s="129">
        <f t="shared" si="11"/>
        <v>7.4074074074074066</v>
      </c>
      <c r="AH11" s="171">
        <v>3</v>
      </c>
      <c r="AI11" s="177">
        <f t="shared" si="5"/>
        <v>6.521739130434782</v>
      </c>
      <c r="AJ11" s="146">
        <f t="shared" si="12"/>
        <v>-0.8856682769726243</v>
      </c>
      <c r="AK11" s="94">
        <v>4</v>
      </c>
      <c r="AL11" s="129">
        <f t="shared" si="13"/>
        <v>7.4074074074074066</v>
      </c>
      <c r="AM11" s="171">
        <v>2</v>
      </c>
      <c r="AN11" s="177">
        <f t="shared" si="6"/>
        <v>4.3478260869565215</v>
      </c>
      <c r="AO11" s="146">
        <f t="shared" si="14"/>
        <v>-3.059581320450885</v>
      </c>
      <c r="AP11"/>
      <c r="AQ11"/>
      <c r="AR11" s="19"/>
      <c r="AS11" s="19"/>
      <c r="AT11" s="19"/>
      <c r="AU11" s="19"/>
    </row>
    <row r="12" spans="2:47" s="15" customFormat="1" ht="17.25" customHeight="1">
      <c r="B12" s="33"/>
      <c r="C12" s="34"/>
      <c r="D12" s="72">
        <v>2017</v>
      </c>
      <c r="E12" s="35">
        <v>2019</v>
      </c>
      <c r="F12" s="72">
        <v>2017</v>
      </c>
      <c r="G12" s="34">
        <v>2019</v>
      </c>
      <c r="H12" s="72">
        <v>2017</v>
      </c>
      <c r="I12" s="35">
        <v>2019</v>
      </c>
      <c r="J12" s="72">
        <v>2017</v>
      </c>
      <c r="K12" s="35">
        <v>2019</v>
      </c>
      <c r="L12" s="72">
        <v>2017</v>
      </c>
      <c r="M12" s="36">
        <v>2019</v>
      </c>
      <c r="N12" s="31"/>
      <c r="O12" s="32">
        <v>9</v>
      </c>
      <c r="P12" s="55" t="s">
        <v>21</v>
      </c>
      <c r="Q12" s="67">
        <v>111</v>
      </c>
      <c r="R12" s="129">
        <f t="shared" si="0"/>
        <v>47.63948497854077</v>
      </c>
      <c r="S12" s="171">
        <v>120</v>
      </c>
      <c r="T12" s="145">
        <f t="shared" si="2"/>
        <v>61.53846153846154</v>
      </c>
      <c r="U12" s="172">
        <f t="shared" si="7"/>
        <v>13.898976559920769</v>
      </c>
      <c r="V12" s="67">
        <v>40</v>
      </c>
      <c r="W12" s="129">
        <f t="shared" si="8"/>
        <v>17.167381974248926</v>
      </c>
      <c r="X12" s="171">
        <v>24</v>
      </c>
      <c r="Y12" s="177">
        <f t="shared" si="3"/>
        <v>12.307692307692308</v>
      </c>
      <c r="Z12" s="146">
        <f t="shared" si="9"/>
        <v>-4.859689666556617</v>
      </c>
      <c r="AA12" s="67">
        <v>51</v>
      </c>
      <c r="AB12" s="129">
        <f t="shared" si="10"/>
        <v>21.888412017167383</v>
      </c>
      <c r="AC12" s="171">
        <v>24</v>
      </c>
      <c r="AD12" s="177">
        <f t="shared" si="4"/>
        <v>12.307692307692308</v>
      </c>
      <c r="AE12" s="146">
        <f t="shared" si="1"/>
        <v>-9.580719709475074</v>
      </c>
      <c r="AF12" s="67">
        <v>13</v>
      </c>
      <c r="AG12" s="129">
        <f t="shared" si="11"/>
        <v>5.579399141630901</v>
      </c>
      <c r="AH12" s="171">
        <v>17</v>
      </c>
      <c r="AI12" s="177">
        <f t="shared" si="5"/>
        <v>8.717948717948719</v>
      </c>
      <c r="AJ12" s="146">
        <f t="shared" si="12"/>
        <v>3.1385495763178177</v>
      </c>
      <c r="AK12" s="94">
        <v>6</v>
      </c>
      <c r="AL12" s="129">
        <f t="shared" si="13"/>
        <v>2.575107296137339</v>
      </c>
      <c r="AM12" s="171">
        <v>4</v>
      </c>
      <c r="AN12" s="177">
        <f t="shared" si="6"/>
        <v>2.0512820512820515</v>
      </c>
      <c r="AO12" s="146">
        <f t="shared" si="14"/>
        <v>-0.5238252448552876</v>
      </c>
      <c r="AP12"/>
      <c r="AQ12"/>
      <c r="AR12" s="19"/>
      <c r="AS12" s="19"/>
      <c r="AT12" s="19"/>
      <c r="AU12" s="19"/>
    </row>
    <row r="13" spans="2:47" s="15" customFormat="1" ht="17.25" customHeight="1" thickBot="1">
      <c r="B13" s="37"/>
      <c r="C13" s="18" t="s">
        <v>6</v>
      </c>
      <c r="D13" s="74">
        <v>653</v>
      </c>
      <c r="E13" s="78">
        <v>641</v>
      </c>
      <c r="F13" s="76">
        <v>468</v>
      </c>
      <c r="G13" s="80">
        <v>426</v>
      </c>
      <c r="H13" s="81">
        <f aca="true" t="shared" si="15" ref="H13:I23">IF(D13=0,"",F13/D13%)</f>
        <v>71.66921898928024</v>
      </c>
      <c r="I13" s="38">
        <f t="shared" si="15"/>
        <v>66.45865834633385</v>
      </c>
      <c r="J13" s="83">
        <v>2</v>
      </c>
      <c r="K13" s="39">
        <v>10</v>
      </c>
      <c r="L13" s="87">
        <f>SUM(F13-J13)</f>
        <v>466</v>
      </c>
      <c r="M13" s="50">
        <f>SUM(G13-K13)</f>
        <v>416</v>
      </c>
      <c r="N13" s="40"/>
      <c r="O13" s="41">
        <v>10</v>
      </c>
      <c r="P13" s="56" t="s">
        <v>22</v>
      </c>
      <c r="Q13" s="68">
        <v>127</v>
      </c>
      <c r="R13" s="130">
        <f t="shared" si="0"/>
        <v>46.350364963503644</v>
      </c>
      <c r="S13" s="173">
        <v>130</v>
      </c>
      <c r="T13" s="155">
        <f t="shared" si="2"/>
        <v>54.6218487394958</v>
      </c>
      <c r="U13" s="174">
        <f t="shared" si="7"/>
        <v>8.27148377599216</v>
      </c>
      <c r="V13" s="68">
        <v>71</v>
      </c>
      <c r="W13" s="132">
        <f>IF($L22=0,0,V13/$L22%)</f>
        <v>25.912408759124087</v>
      </c>
      <c r="X13" s="178">
        <v>47</v>
      </c>
      <c r="Y13" s="179">
        <f t="shared" si="3"/>
        <v>19.747899159663866</v>
      </c>
      <c r="Z13" s="174">
        <f t="shared" si="9"/>
        <v>-6.164509599460221</v>
      </c>
      <c r="AA13" s="92">
        <v>61</v>
      </c>
      <c r="AB13" s="134">
        <f>IF($L22=0,0,AA13/$L22%)</f>
        <v>22.262773722627735</v>
      </c>
      <c r="AC13" s="181">
        <v>35</v>
      </c>
      <c r="AD13" s="182">
        <f t="shared" si="4"/>
        <v>14.705882352941178</v>
      </c>
      <c r="AE13" s="147">
        <f t="shared" si="1"/>
        <v>-7.556891369686557</v>
      </c>
      <c r="AF13" s="92">
        <v>6</v>
      </c>
      <c r="AG13" s="134">
        <f>IF($L22=0,0,AF13/$L22%)</f>
        <v>2.18978102189781</v>
      </c>
      <c r="AH13" s="181">
        <v>10</v>
      </c>
      <c r="AI13" s="182">
        <f t="shared" si="5"/>
        <v>4.201680672268908</v>
      </c>
      <c r="AJ13" s="147">
        <f t="shared" si="12"/>
        <v>2.0118996503710975</v>
      </c>
      <c r="AK13" s="135">
        <v>4</v>
      </c>
      <c r="AL13" s="134">
        <f>IF($L22=0,0,AK13/$L22%)</f>
        <v>1.4598540145985401</v>
      </c>
      <c r="AM13" s="181">
        <v>1</v>
      </c>
      <c r="AN13" s="182">
        <f t="shared" si="6"/>
        <v>0.42016806722689076</v>
      </c>
      <c r="AO13" s="147">
        <f t="shared" si="14"/>
        <v>-1.0396859473716493</v>
      </c>
      <c r="AP13"/>
      <c r="AQ13"/>
      <c r="AR13" s="19"/>
      <c r="AS13" s="19"/>
      <c r="AT13" s="19"/>
      <c r="AU13" s="19"/>
    </row>
    <row r="14" spans="2:47" s="15" customFormat="1" ht="17.25" customHeight="1" thickBot="1">
      <c r="B14" s="25"/>
      <c r="C14" s="18" t="s">
        <v>7</v>
      </c>
      <c r="D14" s="74">
        <v>662</v>
      </c>
      <c r="E14" s="78">
        <v>661</v>
      </c>
      <c r="F14" s="76">
        <v>494</v>
      </c>
      <c r="G14" s="80">
        <v>467</v>
      </c>
      <c r="H14" s="81">
        <f t="shared" si="15"/>
        <v>74.62235649546828</v>
      </c>
      <c r="I14" s="38">
        <f t="shared" si="15"/>
        <v>70.65052950075642</v>
      </c>
      <c r="J14" s="84">
        <v>10</v>
      </c>
      <c r="K14" s="39">
        <v>6</v>
      </c>
      <c r="L14" s="88">
        <f aca="true" t="shared" si="16" ref="L14:M23">SUM(F14-J14)</f>
        <v>484</v>
      </c>
      <c r="M14" s="52">
        <f t="shared" si="16"/>
        <v>461</v>
      </c>
      <c r="N14" s="40"/>
      <c r="O14" s="43"/>
      <c r="P14" s="43"/>
      <c r="Q14" s="69">
        <f>SUM(Q4:Q13)</f>
        <v>872</v>
      </c>
      <c r="R14" s="131">
        <f>IF($L23=0,0,Q14/$L23%)</f>
        <v>41.484300666032354</v>
      </c>
      <c r="S14" s="175">
        <f>SUM(S4:S13)</f>
        <v>955</v>
      </c>
      <c r="T14" s="148">
        <f>IF($M23=0,0,S14/$M23%)</f>
        <v>50.28962611901001</v>
      </c>
      <c r="U14" s="149">
        <f>T14-R14</f>
        <v>8.805325452977655</v>
      </c>
      <c r="V14" s="69">
        <f>SUM(V4:V13)</f>
        <v>451</v>
      </c>
      <c r="W14" s="131">
        <f>IF($L23=0,0,V14/$L23%)</f>
        <v>21.455756422454805</v>
      </c>
      <c r="X14" s="175">
        <f>SUM(X4:X13)</f>
        <v>350</v>
      </c>
      <c r="Y14" s="180">
        <f>IF($M23=0,0,X14/$M23%)</f>
        <v>18.43075302790943</v>
      </c>
      <c r="Z14" s="149">
        <f>Y14-W14</f>
        <v>-3.025003394545376</v>
      </c>
      <c r="AA14" s="93">
        <f>SUM(AA4:AA13)</f>
        <v>556</v>
      </c>
      <c r="AB14" s="131">
        <f>IF($L23=0,0,AA14/$L23%)</f>
        <v>26.450999048525215</v>
      </c>
      <c r="AC14" s="192">
        <f>SUM(AC4:AC13)</f>
        <v>298</v>
      </c>
      <c r="AD14" s="180">
        <f>IF($M23=0,0,AC14/$M23%)</f>
        <v>15.692469720905741</v>
      </c>
      <c r="AE14" s="149">
        <f>AD14-AB14</f>
        <v>-10.758529327619474</v>
      </c>
      <c r="AF14" s="69">
        <f>SUM(AF4:AF13)</f>
        <v>81</v>
      </c>
      <c r="AG14" s="131">
        <f>IF($L23=0,0,AF14/$L23%)</f>
        <v>3.8534728829686014</v>
      </c>
      <c r="AH14" s="175">
        <f>SUM(AH4:AH13)</f>
        <v>115</v>
      </c>
      <c r="AI14" s="180">
        <f>IF($M23=0,0,AH14/$M23%)</f>
        <v>6.055818852027383</v>
      </c>
      <c r="AJ14" s="149">
        <f>AI14-AG14</f>
        <v>2.202345969058782</v>
      </c>
      <c r="AK14" s="93">
        <f>SUM(AK4:AK13)</f>
        <v>59</v>
      </c>
      <c r="AL14" s="131">
        <f>IF($L23=0,0,AK14/$L23%)</f>
        <v>2.806850618458611</v>
      </c>
      <c r="AM14" s="175">
        <f>SUM(AM4:AM13)</f>
        <v>25</v>
      </c>
      <c r="AN14" s="180">
        <f>IF($M23=0,0,AM14/$M23%)</f>
        <v>1.3164823591363877</v>
      </c>
      <c r="AO14" s="149">
        <f>AN14-AL14</f>
        <v>-1.4903682593222232</v>
      </c>
      <c r="AP14"/>
      <c r="AQ14"/>
      <c r="AR14" s="19"/>
      <c r="AS14" s="19"/>
      <c r="AT14" s="19"/>
      <c r="AU14" s="19"/>
    </row>
    <row r="15" spans="2:47" s="15" customFormat="1" ht="17.25" customHeight="1" thickBot="1">
      <c r="B15" s="25"/>
      <c r="C15" s="18" t="s">
        <v>8</v>
      </c>
      <c r="D15" s="74">
        <v>194</v>
      </c>
      <c r="E15" s="78">
        <v>202</v>
      </c>
      <c r="F15" s="76">
        <v>162</v>
      </c>
      <c r="G15" s="80">
        <v>159</v>
      </c>
      <c r="H15" s="81">
        <f t="shared" si="15"/>
        <v>83.50515463917526</v>
      </c>
      <c r="I15" s="38">
        <f t="shared" si="15"/>
        <v>78.7128712871287</v>
      </c>
      <c r="J15" s="84">
        <v>2</v>
      </c>
      <c r="K15" s="39">
        <v>5</v>
      </c>
      <c r="L15" s="88">
        <f t="shared" si="16"/>
        <v>160</v>
      </c>
      <c r="M15" s="52">
        <f t="shared" si="16"/>
        <v>154</v>
      </c>
      <c r="N15" s="40"/>
      <c r="O15" s="43"/>
      <c r="P15" s="43"/>
      <c r="Q15" s="11"/>
      <c r="R15" s="11"/>
      <c r="S15" s="11"/>
      <c r="T15" s="11"/>
      <c r="U15" s="11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/>
      <c r="AQ15"/>
      <c r="AR15" s="58"/>
      <c r="AS15" s="58"/>
      <c r="AT15" s="19"/>
      <c r="AU15" s="19"/>
    </row>
    <row r="16" spans="2:52" s="15" customFormat="1" ht="17.25" customHeight="1" thickBot="1">
      <c r="B16" s="25"/>
      <c r="C16" s="18" t="s">
        <v>10</v>
      </c>
      <c r="D16" s="74">
        <v>90</v>
      </c>
      <c r="E16" s="78">
        <v>91</v>
      </c>
      <c r="F16" s="76">
        <v>70</v>
      </c>
      <c r="G16" s="80">
        <v>67</v>
      </c>
      <c r="H16" s="81">
        <f t="shared" si="15"/>
        <v>77.77777777777777</v>
      </c>
      <c r="I16" s="38">
        <f t="shared" si="15"/>
        <v>73.62637362637362</v>
      </c>
      <c r="J16" s="84">
        <v>2</v>
      </c>
      <c r="K16" s="39">
        <v>0</v>
      </c>
      <c r="L16" s="88">
        <f t="shared" si="16"/>
        <v>68</v>
      </c>
      <c r="M16" s="52">
        <f t="shared" si="16"/>
        <v>67</v>
      </c>
      <c r="N16" s="40"/>
      <c r="O16" s="43"/>
      <c r="P16" s="43"/>
      <c r="Q16" s="310" t="s">
        <v>29</v>
      </c>
      <c r="R16" s="311"/>
      <c r="S16" s="311"/>
      <c r="T16" s="311"/>
      <c r="U16" s="312"/>
      <c r="V16" s="280" t="s">
        <v>28</v>
      </c>
      <c r="W16" s="281"/>
      <c r="X16" s="281"/>
      <c r="Y16" s="281"/>
      <c r="Z16" s="282"/>
      <c r="AA16" s="283" t="s">
        <v>45</v>
      </c>
      <c r="AB16" s="284"/>
      <c r="AC16" s="285" t="s">
        <v>44</v>
      </c>
      <c r="AD16" s="285"/>
      <c r="AE16" s="286"/>
      <c r="AF16" s="283" t="s">
        <v>46</v>
      </c>
      <c r="AG16" s="284"/>
      <c r="AH16" s="183"/>
      <c r="AI16" s="183"/>
      <c r="AJ16" s="184"/>
      <c r="AK16" s="283" t="s">
        <v>47</v>
      </c>
      <c r="AL16" s="284"/>
      <c r="AM16" s="183"/>
      <c r="AN16" s="183"/>
      <c r="AO16" s="184"/>
      <c r="AP16" s="10"/>
      <c r="AQ16" s="10"/>
      <c r="AR16" s="57"/>
      <c r="AS16" s="57"/>
      <c r="AT16" s="57"/>
      <c r="AU16" s="57"/>
      <c r="AV16" s="10"/>
      <c r="AW16" s="10"/>
      <c r="AX16" s="10"/>
      <c r="AY16" s="10"/>
      <c r="AZ16" s="44"/>
    </row>
    <row r="17" spans="2:41" ht="17.25" customHeight="1">
      <c r="B17" s="25"/>
      <c r="C17" s="18" t="s">
        <v>11</v>
      </c>
      <c r="D17" s="74">
        <v>152</v>
      </c>
      <c r="E17" s="78">
        <v>149</v>
      </c>
      <c r="F17" s="76">
        <v>107</v>
      </c>
      <c r="G17" s="80">
        <v>102</v>
      </c>
      <c r="H17" s="81">
        <f t="shared" si="15"/>
        <v>70.39473684210526</v>
      </c>
      <c r="I17" s="38">
        <f t="shared" si="15"/>
        <v>68.45637583892618</v>
      </c>
      <c r="J17" s="84">
        <v>3</v>
      </c>
      <c r="K17" s="39">
        <v>0</v>
      </c>
      <c r="L17" s="88">
        <f t="shared" si="16"/>
        <v>104</v>
      </c>
      <c r="M17" s="52">
        <f t="shared" si="16"/>
        <v>102</v>
      </c>
      <c r="N17" s="40"/>
      <c r="O17" s="43"/>
      <c r="P17" s="43"/>
      <c r="Q17" s="98">
        <v>2017</v>
      </c>
      <c r="R17" s="133"/>
      <c r="S17" s="163">
        <v>2019</v>
      </c>
      <c r="T17" s="164"/>
      <c r="U17" s="165"/>
      <c r="V17" s="98">
        <v>2017</v>
      </c>
      <c r="W17" s="133"/>
      <c r="X17" s="163">
        <v>2019</v>
      </c>
      <c r="Y17" s="164"/>
      <c r="Z17" s="165"/>
      <c r="AA17" s="64">
        <v>2017</v>
      </c>
      <c r="AB17" s="65"/>
      <c r="AC17" s="185">
        <v>2019</v>
      </c>
      <c r="AD17" s="186"/>
      <c r="AE17" s="187"/>
      <c r="AF17" s="98">
        <v>2017</v>
      </c>
      <c r="AG17" s="99"/>
      <c r="AH17" s="120">
        <v>2017</v>
      </c>
      <c r="AI17" s="121"/>
      <c r="AJ17" s="122"/>
      <c r="AK17" s="98">
        <v>2017</v>
      </c>
      <c r="AL17" s="99"/>
      <c r="AM17" s="120">
        <v>2017</v>
      </c>
      <c r="AN17" s="121"/>
      <c r="AO17" s="122"/>
    </row>
    <row r="18" spans="2:47" ht="17.25" customHeight="1" thickBot="1">
      <c r="B18" s="25"/>
      <c r="C18" s="18" t="s">
        <v>12</v>
      </c>
      <c r="D18" s="74">
        <v>120</v>
      </c>
      <c r="E18" s="78">
        <v>111</v>
      </c>
      <c r="F18" s="76">
        <v>102</v>
      </c>
      <c r="G18" s="80">
        <v>87</v>
      </c>
      <c r="H18" s="81">
        <f t="shared" si="15"/>
        <v>85</v>
      </c>
      <c r="I18" s="38">
        <f t="shared" si="15"/>
        <v>78.37837837837837</v>
      </c>
      <c r="J18" s="84">
        <v>3</v>
      </c>
      <c r="K18" s="39">
        <v>3</v>
      </c>
      <c r="L18" s="88">
        <f t="shared" si="16"/>
        <v>99</v>
      </c>
      <c r="M18" s="52">
        <f t="shared" si="16"/>
        <v>84</v>
      </c>
      <c r="N18" s="40"/>
      <c r="O18" s="43"/>
      <c r="P18" s="43"/>
      <c r="Q18" s="100" t="s">
        <v>3</v>
      </c>
      <c r="R18" s="127" t="s">
        <v>4</v>
      </c>
      <c r="S18" s="166" t="s">
        <v>3</v>
      </c>
      <c r="T18" s="167" t="s">
        <v>4</v>
      </c>
      <c r="U18" s="168" t="s">
        <v>5</v>
      </c>
      <c r="V18" s="100" t="s">
        <v>3</v>
      </c>
      <c r="W18" s="127" t="s">
        <v>4</v>
      </c>
      <c r="X18" s="166" t="s">
        <v>3</v>
      </c>
      <c r="Y18" s="167" t="s">
        <v>4</v>
      </c>
      <c r="Z18" s="168" t="s">
        <v>5</v>
      </c>
      <c r="AA18" s="90" t="s">
        <v>3</v>
      </c>
      <c r="AB18" s="91" t="s">
        <v>4</v>
      </c>
      <c r="AC18" s="188" t="s">
        <v>3</v>
      </c>
      <c r="AD18" s="167" t="s">
        <v>4</v>
      </c>
      <c r="AE18" s="189" t="s">
        <v>5</v>
      </c>
      <c r="AF18" s="100" t="s">
        <v>3</v>
      </c>
      <c r="AG18" s="101" t="s">
        <v>4</v>
      </c>
      <c r="AH18" s="123" t="s">
        <v>3</v>
      </c>
      <c r="AI18" s="124" t="s">
        <v>4</v>
      </c>
      <c r="AJ18" s="125" t="s">
        <v>5</v>
      </c>
      <c r="AK18" s="100" t="s">
        <v>3</v>
      </c>
      <c r="AL18" s="101" t="s">
        <v>4</v>
      </c>
      <c r="AM18" s="123" t="s">
        <v>3</v>
      </c>
      <c r="AN18" s="124" t="s">
        <v>4</v>
      </c>
      <c r="AO18" s="125" t="s">
        <v>5</v>
      </c>
      <c r="AR18" s="59" t="s">
        <v>31</v>
      </c>
      <c r="AS18" s="59" t="s">
        <v>32</v>
      </c>
      <c r="AT18" s="59" t="s">
        <v>33</v>
      </c>
      <c r="AU18" s="60" t="s">
        <v>32</v>
      </c>
    </row>
    <row r="19" spans="2:47" ht="17.25" customHeight="1">
      <c r="B19" s="25"/>
      <c r="C19" s="18" t="s">
        <v>17</v>
      </c>
      <c r="D19" s="74">
        <v>203</v>
      </c>
      <c r="E19" s="78">
        <v>193</v>
      </c>
      <c r="F19" s="76">
        <v>163</v>
      </c>
      <c r="G19" s="80">
        <v>139</v>
      </c>
      <c r="H19" s="81">
        <f t="shared" si="15"/>
        <v>80.29556650246306</v>
      </c>
      <c r="I19" s="38">
        <f t="shared" si="15"/>
        <v>72.02072538860104</v>
      </c>
      <c r="J19" s="84">
        <v>3</v>
      </c>
      <c r="K19" s="39">
        <v>3</v>
      </c>
      <c r="L19" s="88">
        <f t="shared" si="16"/>
        <v>160</v>
      </c>
      <c r="M19" s="52">
        <f t="shared" si="16"/>
        <v>136</v>
      </c>
      <c r="N19" s="40"/>
      <c r="O19" s="13">
        <v>1</v>
      </c>
      <c r="P19" s="14" t="s">
        <v>6</v>
      </c>
      <c r="Q19" s="97">
        <v>14</v>
      </c>
      <c r="R19" s="128">
        <f aca="true" t="shared" si="17" ref="R19:R29">IF($L13=0,0,Q19/$L13%)</f>
        <v>3.004291845493562</v>
      </c>
      <c r="S19" s="169">
        <v>35</v>
      </c>
      <c r="T19" s="151">
        <f>IF($M13=0,0,S19/$M13%)</f>
        <v>8.413461538461538</v>
      </c>
      <c r="U19" s="170">
        <f aca="true" t="shared" si="18" ref="U19:U28">T19-R19</f>
        <v>5.409169692967977</v>
      </c>
      <c r="V19" s="97">
        <v>3</v>
      </c>
      <c r="W19" s="128">
        <f aca="true" t="shared" si="19" ref="W19:W29">IF($L13=0,0,V19/$L13%)</f>
        <v>0.6437768240343348</v>
      </c>
      <c r="X19" s="169">
        <v>0</v>
      </c>
      <c r="Y19" s="151">
        <f>IF($M13=0,0,X19/$M13%)</f>
        <v>0</v>
      </c>
      <c r="Z19" s="170">
        <f>Y19-W19</f>
        <v>-0.6437768240343348</v>
      </c>
      <c r="AA19" s="66">
        <v>1</v>
      </c>
      <c r="AB19" s="109">
        <f aca="true" t="shared" si="20" ref="AB19:AB29">IF($L13=0,0,AA19/$L13%)</f>
        <v>0.2145922746781116</v>
      </c>
      <c r="AC19" s="193">
        <v>1</v>
      </c>
      <c r="AD19" s="208">
        <f>(AC19/M13)</f>
        <v>0.002403846153846154</v>
      </c>
      <c r="AE19" s="190"/>
      <c r="AF19" s="102">
        <v>3</v>
      </c>
      <c r="AG19" s="105">
        <f aca="true" t="shared" si="21" ref="AG19:AG29">IF($L13=0,0,AF19/$L13%)</f>
        <v>0.6437768240343348</v>
      </c>
      <c r="AH19" s="150"/>
      <c r="AI19" s="151"/>
      <c r="AJ19" s="152"/>
      <c r="AK19" s="66">
        <v>0</v>
      </c>
      <c r="AL19" s="109">
        <f>IF($L13=0,0,AK19/$L13%)</f>
        <v>0</v>
      </c>
      <c r="AM19" s="141"/>
      <c r="AN19" s="142"/>
      <c r="AO19" s="143"/>
      <c r="AR19" s="57">
        <f>SUM(S4+X4+AC4+AH4+AM4+S19+X19+AC19+AH19+AM19)</f>
        <v>416</v>
      </c>
      <c r="AS19" s="61">
        <f>M13-AR19</f>
        <v>0</v>
      </c>
      <c r="AT19" s="57">
        <f>SUM(AT2019)/S14</f>
        <v>0</v>
      </c>
      <c r="AU19" s="57">
        <f>100-AT19</f>
        <v>100</v>
      </c>
    </row>
    <row r="20" spans="2:47" ht="17.25" customHeight="1">
      <c r="B20" s="25"/>
      <c r="C20" s="18" t="s">
        <v>20</v>
      </c>
      <c r="D20" s="74">
        <v>72</v>
      </c>
      <c r="E20" s="78">
        <v>71</v>
      </c>
      <c r="F20" s="76">
        <v>55</v>
      </c>
      <c r="G20" s="80">
        <v>47</v>
      </c>
      <c r="H20" s="81">
        <f t="shared" si="15"/>
        <v>76.38888888888889</v>
      </c>
      <c r="I20" s="38">
        <f t="shared" si="15"/>
        <v>66.19718309859155</v>
      </c>
      <c r="J20" s="84">
        <v>1</v>
      </c>
      <c r="K20" s="39">
        <v>1</v>
      </c>
      <c r="L20" s="88">
        <f t="shared" si="16"/>
        <v>54</v>
      </c>
      <c r="M20" s="52">
        <f t="shared" si="16"/>
        <v>46</v>
      </c>
      <c r="N20" s="40"/>
      <c r="O20" s="17">
        <v>2</v>
      </c>
      <c r="P20" s="18" t="s">
        <v>7</v>
      </c>
      <c r="Q20" s="67">
        <v>6</v>
      </c>
      <c r="R20" s="129">
        <f t="shared" si="17"/>
        <v>1.2396694214876034</v>
      </c>
      <c r="S20" s="171">
        <v>35</v>
      </c>
      <c r="T20" s="145">
        <f aca="true" t="shared" si="22" ref="T20:T28">IF($M14=0,0,S20/$M14%)</f>
        <v>7.592190889370932</v>
      </c>
      <c r="U20" s="146">
        <f t="shared" si="18"/>
        <v>6.352521467883329</v>
      </c>
      <c r="V20" s="67">
        <v>8</v>
      </c>
      <c r="W20" s="129">
        <f t="shared" si="19"/>
        <v>1.6528925619834711</v>
      </c>
      <c r="X20" s="171">
        <v>2</v>
      </c>
      <c r="Y20" s="145">
        <f aca="true" t="shared" si="23" ref="Y20:Y28">IF($M14=0,0,X20/$M14%)</f>
        <v>0.4338394793926247</v>
      </c>
      <c r="Z20" s="146">
        <f>Y20-W20</f>
        <v>-1.2190530825908463</v>
      </c>
      <c r="AA20" s="67">
        <v>0</v>
      </c>
      <c r="AB20" s="106">
        <f t="shared" si="20"/>
        <v>0</v>
      </c>
      <c r="AC20" s="194">
        <v>3</v>
      </c>
      <c r="AD20" s="208">
        <f>(AC20/M14)</f>
        <v>0.006507592190889371</v>
      </c>
      <c r="AE20" s="172"/>
      <c r="AF20" s="94">
        <v>6</v>
      </c>
      <c r="AG20" s="106">
        <f t="shared" si="21"/>
        <v>1.2396694214876034</v>
      </c>
      <c r="AH20" s="144"/>
      <c r="AI20" s="145"/>
      <c r="AJ20" s="153"/>
      <c r="AK20" s="67">
        <v>0</v>
      </c>
      <c r="AL20" s="106">
        <f aca="true" t="shared" si="24" ref="AL20:AL29">IF($L14=0,0,AK20/$L14%)</f>
        <v>0</v>
      </c>
      <c r="AM20" s="144"/>
      <c r="AN20" s="145"/>
      <c r="AO20" s="146"/>
      <c r="AR20" s="57">
        <f aca="true" t="shared" si="25" ref="AR20:AR29">SUM(S5+X5+AC5+AH5+AM5+S20+X20+AC20+AH20+AM20)</f>
        <v>461</v>
      </c>
      <c r="AS20" s="61">
        <f aca="true" t="shared" si="26" ref="AS20:AS29">M14-AR20</f>
        <v>0</v>
      </c>
      <c r="AT20" s="57" t="e">
        <f>SUM(AT2020)/S15</f>
        <v>#DIV/0!</v>
      </c>
      <c r="AU20" s="57" t="e">
        <f aca="true" t="shared" si="27" ref="AU20:AU29">100-AT20</f>
        <v>#DIV/0!</v>
      </c>
    </row>
    <row r="21" spans="2:47" ht="17.25" customHeight="1">
      <c r="B21" s="25"/>
      <c r="C21" s="18" t="s">
        <v>21</v>
      </c>
      <c r="D21" s="74">
        <v>310</v>
      </c>
      <c r="E21" s="78">
        <v>296</v>
      </c>
      <c r="F21" s="76">
        <v>241</v>
      </c>
      <c r="G21" s="80">
        <v>204</v>
      </c>
      <c r="H21" s="81">
        <f t="shared" si="15"/>
        <v>77.74193548387096</v>
      </c>
      <c r="I21" s="38">
        <f t="shared" si="15"/>
        <v>68.91891891891892</v>
      </c>
      <c r="J21" s="84">
        <v>8</v>
      </c>
      <c r="K21" s="39">
        <v>9</v>
      </c>
      <c r="L21" s="88">
        <f t="shared" si="16"/>
        <v>233</v>
      </c>
      <c r="M21" s="52">
        <f t="shared" si="16"/>
        <v>195</v>
      </c>
      <c r="N21" s="40"/>
      <c r="O21" s="17">
        <v>3</v>
      </c>
      <c r="P21" s="18" t="s">
        <v>8</v>
      </c>
      <c r="Q21" s="67">
        <v>4</v>
      </c>
      <c r="R21" s="129">
        <f t="shared" si="17"/>
        <v>2.5</v>
      </c>
      <c r="S21" s="171">
        <v>15</v>
      </c>
      <c r="T21" s="145">
        <f t="shared" si="22"/>
        <v>9.74025974025974</v>
      </c>
      <c r="U21" s="146">
        <f t="shared" si="18"/>
        <v>7.24025974025974</v>
      </c>
      <c r="V21" s="67">
        <v>0</v>
      </c>
      <c r="W21" s="129">
        <f t="shared" si="19"/>
        <v>0</v>
      </c>
      <c r="X21" s="171">
        <v>3</v>
      </c>
      <c r="Y21" s="145">
        <f t="shared" si="23"/>
        <v>1.948051948051948</v>
      </c>
      <c r="Z21" s="146">
        <f aca="true" t="shared" si="28" ref="Z21:Z28">Y21-W21</f>
        <v>1.948051948051948</v>
      </c>
      <c r="AA21" s="67">
        <v>0</v>
      </c>
      <c r="AB21" s="106">
        <f t="shared" si="20"/>
        <v>0</v>
      </c>
      <c r="AC21" s="194">
        <v>2</v>
      </c>
      <c r="AD21" s="208">
        <f aca="true" t="shared" si="29" ref="AD21:AD28">(AC21/M15)</f>
        <v>0.012987012987012988</v>
      </c>
      <c r="AE21" s="172"/>
      <c r="AF21" s="94">
        <v>2</v>
      </c>
      <c r="AG21" s="106">
        <f t="shared" si="21"/>
        <v>1.25</v>
      </c>
      <c r="AH21" s="144"/>
      <c r="AI21" s="145"/>
      <c r="AJ21" s="153"/>
      <c r="AK21" s="67">
        <v>0</v>
      </c>
      <c r="AL21" s="106">
        <f t="shared" si="24"/>
        <v>0</v>
      </c>
      <c r="AM21" s="144"/>
      <c r="AN21" s="145"/>
      <c r="AO21" s="146"/>
      <c r="AR21" s="57">
        <f t="shared" si="25"/>
        <v>154</v>
      </c>
      <c r="AS21" s="61">
        <f t="shared" si="26"/>
        <v>0</v>
      </c>
      <c r="AT21" s="57" t="e">
        <f aca="true" t="shared" si="30" ref="AT21:AT28">SUM(AT2021)/S16</f>
        <v>#DIV/0!</v>
      </c>
      <c r="AU21" s="57" t="e">
        <f t="shared" si="27"/>
        <v>#DIV/0!</v>
      </c>
    </row>
    <row r="22" spans="2:47" ht="17.25" customHeight="1">
      <c r="B22" s="25"/>
      <c r="C22" s="18" t="s">
        <v>22</v>
      </c>
      <c r="D22" s="74">
        <v>378</v>
      </c>
      <c r="E22" s="78">
        <v>363</v>
      </c>
      <c r="F22" s="76">
        <v>279</v>
      </c>
      <c r="G22" s="80">
        <v>242</v>
      </c>
      <c r="H22" s="81">
        <f t="shared" si="15"/>
        <v>73.80952380952381</v>
      </c>
      <c r="I22" s="38">
        <f t="shared" si="15"/>
        <v>66.66666666666667</v>
      </c>
      <c r="J22" s="85">
        <v>5</v>
      </c>
      <c r="K22" s="39">
        <v>4</v>
      </c>
      <c r="L22" s="88">
        <f t="shared" si="16"/>
        <v>274</v>
      </c>
      <c r="M22" s="52">
        <f t="shared" si="16"/>
        <v>238</v>
      </c>
      <c r="N22" s="40"/>
      <c r="O22" s="17">
        <v>4</v>
      </c>
      <c r="P22" s="18" t="s">
        <v>10</v>
      </c>
      <c r="Q22" s="67">
        <v>0</v>
      </c>
      <c r="R22" s="129">
        <f t="shared" si="17"/>
        <v>0</v>
      </c>
      <c r="S22" s="171">
        <v>6</v>
      </c>
      <c r="T22" s="145">
        <f t="shared" si="22"/>
        <v>8.955223880597014</v>
      </c>
      <c r="U22" s="146">
        <f t="shared" si="18"/>
        <v>8.955223880597014</v>
      </c>
      <c r="V22" s="67">
        <v>1</v>
      </c>
      <c r="W22" s="129">
        <f t="shared" si="19"/>
        <v>1.4705882352941175</v>
      </c>
      <c r="X22" s="171">
        <v>0</v>
      </c>
      <c r="Y22" s="145">
        <f t="shared" si="23"/>
        <v>0</v>
      </c>
      <c r="Z22" s="146">
        <f t="shared" si="28"/>
        <v>-1.4705882352941175</v>
      </c>
      <c r="AA22" s="67">
        <v>0</v>
      </c>
      <c r="AB22" s="106">
        <f t="shared" si="20"/>
        <v>0</v>
      </c>
      <c r="AC22" s="194">
        <v>0</v>
      </c>
      <c r="AD22" s="208">
        <f t="shared" si="29"/>
        <v>0</v>
      </c>
      <c r="AE22" s="172"/>
      <c r="AF22" s="94">
        <v>0</v>
      </c>
      <c r="AG22" s="106">
        <f t="shared" si="21"/>
        <v>0</v>
      </c>
      <c r="AH22" s="144"/>
      <c r="AI22" s="145"/>
      <c r="AJ22" s="153"/>
      <c r="AK22" s="67">
        <v>0</v>
      </c>
      <c r="AL22" s="106">
        <f t="shared" si="24"/>
        <v>0</v>
      </c>
      <c r="AM22" s="144"/>
      <c r="AN22" s="145"/>
      <c r="AO22" s="146"/>
      <c r="AR22" s="57">
        <f t="shared" si="25"/>
        <v>67</v>
      </c>
      <c r="AS22" s="61">
        <f t="shared" si="26"/>
        <v>0</v>
      </c>
      <c r="AT22" s="57">
        <f t="shared" si="30"/>
        <v>0</v>
      </c>
      <c r="AU22" s="57">
        <f t="shared" si="27"/>
        <v>100</v>
      </c>
    </row>
    <row r="23" spans="2:47" ht="17.25" customHeight="1" thickBot="1">
      <c r="B23" s="45"/>
      <c r="C23" s="46" t="s">
        <v>23</v>
      </c>
      <c r="D23" s="73">
        <f>SUM(D13:D22)</f>
        <v>2834</v>
      </c>
      <c r="E23" s="79">
        <f>SUM(E13:E22)</f>
        <v>2778</v>
      </c>
      <c r="F23" s="77">
        <f>SUM(F13:F22)</f>
        <v>2141</v>
      </c>
      <c r="G23" s="79">
        <f>SUM(G13:G22)</f>
        <v>1940</v>
      </c>
      <c r="H23" s="82">
        <f t="shared" si="15"/>
        <v>75.5469301340861</v>
      </c>
      <c r="I23" s="47">
        <f t="shared" si="15"/>
        <v>69.83441324694024</v>
      </c>
      <c r="J23" s="86">
        <f>SUM(J13:J22)</f>
        <v>39</v>
      </c>
      <c r="K23" s="48">
        <f>SUM(K13:K22)</f>
        <v>41</v>
      </c>
      <c r="L23" s="89">
        <f t="shared" si="16"/>
        <v>2102</v>
      </c>
      <c r="M23" s="51">
        <f t="shared" si="16"/>
        <v>1899</v>
      </c>
      <c r="N23" s="40"/>
      <c r="O23" s="17">
        <v>5</v>
      </c>
      <c r="P23" s="18" t="s">
        <v>11</v>
      </c>
      <c r="Q23" s="67">
        <v>2</v>
      </c>
      <c r="R23" s="129">
        <f t="shared" si="17"/>
        <v>1.923076923076923</v>
      </c>
      <c r="S23" s="171">
        <v>6</v>
      </c>
      <c r="T23" s="145">
        <f t="shared" si="22"/>
        <v>5.88235294117647</v>
      </c>
      <c r="U23" s="146">
        <f t="shared" si="18"/>
        <v>3.959276018099547</v>
      </c>
      <c r="V23" s="67">
        <v>0</v>
      </c>
      <c r="W23" s="129">
        <f t="shared" si="19"/>
        <v>0</v>
      </c>
      <c r="X23" s="171">
        <v>0</v>
      </c>
      <c r="Y23" s="145">
        <f t="shared" si="23"/>
        <v>0</v>
      </c>
      <c r="Z23" s="146">
        <f t="shared" si="28"/>
        <v>0</v>
      </c>
      <c r="AA23" s="67">
        <v>0</v>
      </c>
      <c r="AB23" s="106">
        <f t="shared" si="20"/>
        <v>0</v>
      </c>
      <c r="AC23" s="194">
        <v>1</v>
      </c>
      <c r="AD23" s="208">
        <f t="shared" si="29"/>
        <v>0.00980392156862745</v>
      </c>
      <c r="AE23" s="172"/>
      <c r="AF23" s="94">
        <v>1</v>
      </c>
      <c r="AG23" s="106">
        <f t="shared" si="21"/>
        <v>0.9615384615384615</v>
      </c>
      <c r="AH23" s="144"/>
      <c r="AI23" s="145"/>
      <c r="AJ23" s="153"/>
      <c r="AK23" s="67">
        <v>1</v>
      </c>
      <c r="AL23" s="106">
        <f t="shared" si="24"/>
        <v>0.9615384615384615</v>
      </c>
      <c r="AM23" s="144"/>
      <c r="AN23" s="145"/>
      <c r="AO23" s="146"/>
      <c r="AR23" s="57">
        <f t="shared" si="25"/>
        <v>102</v>
      </c>
      <c r="AS23" s="61">
        <f t="shared" si="26"/>
        <v>0</v>
      </c>
      <c r="AT23" s="57" t="e">
        <f t="shared" si="30"/>
        <v>#VALUE!</v>
      </c>
      <c r="AU23" s="57" t="e">
        <f t="shared" si="27"/>
        <v>#VALUE!</v>
      </c>
    </row>
    <row r="24" spans="15:47" ht="17.25" customHeight="1">
      <c r="O24" s="17">
        <v>6</v>
      </c>
      <c r="P24" s="18" t="s">
        <v>12</v>
      </c>
      <c r="Q24" s="67">
        <v>8</v>
      </c>
      <c r="R24" s="129">
        <f t="shared" si="17"/>
        <v>8.080808080808081</v>
      </c>
      <c r="S24" s="171">
        <v>10</v>
      </c>
      <c r="T24" s="145">
        <f t="shared" si="22"/>
        <v>11.904761904761905</v>
      </c>
      <c r="U24" s="146">
        <f t="shared" si="18"/>
        <v>3.8239538239538238</v>
      </c>
      <c r="V24" s="67">
        <v>0</v>
      </c>
      <c r="W24" s="129">
        <f t="shared" si="19"/>
        <v>0</v>
      </c>
      <c r="X24" s="171">
        <v>0</v>
      </c>
      <c r="Y24" s="145">
        <f t="shared" si="23"/>
        <v>0</v>
      </c>
      <c r="Z24" s="146">
        <f t="shared" si="28"/>
        <v>0</v>
      </c>
      <c r="AA24" s="67">
        <v>0</v>
      </c>
      <c r="AB24" s="106">
        <f t="shared" si="20"/>
        <v>0</v>
      </c>
      <c r="AC24" s="194">
        <v>1</v>
      </c>
      <c r="AD24" s="208">
        <f t="shared" si="29"/>
        <v>0.011904761904761904</v>
      </c>
      <c r="AE24" s="172"/>
      <c r="AF24" s="94">
        <v>0</v>
      </c>
      <c r="AG24" s="106">
        <f t="shared" si="21"/>
        <v>0</v>
      </c>
      <c r="AH24" s="144"/>
      <c r="AI24" s="145"/>
      <c r="AJ24" s="153"/>
      <c r="AK24" s="67">
        <v>1</v>
      </c>
      <c r="AL24" s="106">
        <f t="shared" si="24"/>
        <v>1.0101010101010102</v>
      </c>
      <c r="AM24" s="144"/>
      <c r="AN24" s="145"/>
      <c r="AO24" s="146"/>
      <c r="AR24" s="57">
        <f t="shared" si="25"/>
        <v>84</v>
      </c>
      <c r="AS24" s="61">
        <f t="shared" si="26"/>
        <v>0</v>
      </c>
      <c r="AT24" s="57">
        <f t="shared" si="30"/>
        <v>0</v>
      </c>
      <c r="AU24" s="57">
        <f t="shared" si="27"/>
        <v>100</v>
      </c>
    </row>
    <row r="25" spans="15:47" ht="17.25" customHeight="1">
      <c r="O25" s="17">
        <v>7</v>
      </c>
      <c r="P25" s="18" t="s">
        <v>17</v>
      </c>
      <c r="Q25" s="67">
        <v>3</v>
      </c>
      <c r="R25" s="129">
        <f t="shared" si="17"/>
        <v>1.875</v>
      </c>
      <c r="S25" s="171">
        <v>13</v>
      </c>
      <c r="T25" s="145">
        <f t="shared" si="22"/>
        <v>9.558823529411764</v>
      </c>
      <c r="U25" s="146">
        <f t="shared" si="18"/>
        <v>7.6838235294117645</v>
      </c>
      <c r="V25" s="67">
        <v>0</v>
      </c>
      <c r="W25" s="129">
        <f t="shared" si="19"/>
        <v>0</v>
      </c>
      <c r="X25" s="171">
        <v>0</v>
      </c>
      <c r="Y25" s="145">
        <f t="shared" si="23"/>
        <v>0</v>
      </c>
      <c r="Z25" s="146">
        <f t="shared" si="28"/>
        <v>0</v>
      </c>
      <c r="AA25" s="67">
        <v>0</v>
      </c>
      <c r="AB25" s="106">
        <f t="shared" si="20"/>
        <v>0</v>
      </c>
      <c r="AC25" s="194">
        <v>0</v>
      </c>
      <c r="AD25" s="208">
        <f t="shared" si="29"/>
        <v>0</v>
      </c>
      <c r="AE25" s="172"/>
      <c r="AF25" s="94">
        <v>1</v>
      </c>
      <c r="AG25" s="106">
        <f t="shared" si="21"/>
        <v>0.625</v>
      </c>
      <c r="AH25" s="144"/>
      <c r="AI25" s="145"/>
      <c r="AJ25" s="153"/>
      <c r="AK25" s="67">
        <v>0</v>
      </c>
      <c r="AL25" s="106">
        <f t="shared" si="24"/>
        <v>0</v>
      </c>
      <c r="AM25" s="144"/>
      <c r="AN25" s="145"/>
      <c r="AO25" s="146"/>
      <c r="AR25" s="57">
        <f t="shared" si="25"/>
        <v>136</v>
      </c>
      <c r="AS25" s="61">
        <f t="shared" si="26"/>
        <v>0</v>
      </c>
      <c r="AT25" s="57">
        <f t="shared" si="30"/>
        <v>0</v>
      </c>
      <c r="AU25" s="57">
        <f t="shared" si="27"/>
        <v>100</v>
      </c>
    </row>
    <row r="26" spans="15:47" ht="17.25" customHeight="1">
      <c r="O26" s="32">
        <v>8</v>
      </c>
      <c r="P26" s="18" t="s">
        <v>20</v>
      </c>
      <c r="Q26" s="67">
        <v>1</v>
      </c>
      <c r="R26" s="129">
        <f t="shared" si="17"/>
        <v>1.8518518518518516</v>
      </c>
      <c r="S26" s="171">
        <v>2</v>
      </c>
      <c r="T26" s="145">
        <f t="shared" si="22"/>
        <v>4.3478260869565215</v>
      </c>
      <c r="U26" s="146">
        <f t="shared" si="18"/>
        <v>2.49597423510467</v>
      </c>
      <c r="V26" s="67">
        <v>0</v>
      </c>
      <c r="W26" s="129">
        <f t="shared" si="19"/>
        <v>0</v>
      </c>
      <c r="X26" s="171">
        <v>0</v>
      </c>
      <c r="Y26" s="145">
        <f t="shared" si="23"/>
        <v>0</v>
      </c>
      <c r="Z26" s="146">
        <f t="shared" si="28"/>
        <v>0</v>
      </c>
      <c r="AA26" s="67">
        <v>0</v>
      </c>
      <c r="AB26" s="106">
        <f t="shared" si="20"/>
        <v>0</v>
      </c>
      <c r="AC26" s="194">
        <v>0</v>
      </c>
      <c r="AD26" s="208">
        <f t="shared" si="29"/>
        <v>0</v>
      </c>
      <c r="AE26" s="172"/>
      <c r="AF26" s="94">
        <v>0</v>
      </c>
      <c r="AG26" s="106">
        <f t="shared" si="21"/>
        <v>0</v>
      </c>
      <c r="AH26" s="144"/>
      <c r="AI26" s="145"/>
      <c r="AJ26" s="153"/>
      <c r="AK26" s="67">
        <v>0</v>
      </c>
      <c r="AL26" s="106">
        <f t="shared" si="24"/>
        <v>0</v>
      </c>
      <c r="AM26" s="144"/>
      <c r="AN26" s="145"/>
      <c r="AO26" s="146"/>
      <c r="AR26" s="57">
        <f t="shared" si="25"/>
        <v>46</v>
      </c>
      <c r="AS26" s="61">
        <f t="shared" si="26"/>
        <v>0</v>
      </c>
      <c r="AT26" s="57">
        <f t="shared" si="30"/>
        <v>0</v>
      </c>
      <c r="AU26" s="57">
        <f t="shared" si="27"/>
        <v>100</v>
      </c>
    </row>
    <row r="27" spans="15:47" ht="17.25" customHeight="1">
      <c r="O27" s="32">
        <v>9</v>
      </c>
      <c r="P27" s="18" t="s">
        <v>21</v>
      </c>
      <c r="Q27" s="67">
        <v>6</v>
      </c>
      <c r="R27" s="129">
        <f t="shared" si="17"/>
        <v>2.575107296137339</v>
      </c>
      <c r="S27" s="171">
        <v>5</v>
      </c>
      <c r="T27" s="145">
        <f t="shared" si="22"/>
        <v>2.5641025641025643</v>
      </c>
      <c r="U27" s="146">
        <f t="shared" si="18"/>
        <v>-0.011004732034774811</v>
      </c>
      <c r="V27" s="67">
        <v>2</v>
      </c>
      <c r="W27" s="129">
        <f t="shared" si="19"/>
        <v>0.8583690987124464</v>
      </c>
      <c r="X27" s="171">
        <v>0</v>
      </c>
      <c r="Y27" s="145">
        <f t="shared" si="23"/>
        <v>0</v>
      </c>
      <c r="Z27" s="146">
        <f t="shared" si="28"/>
        <v>-0.8583690987124464</v>
      </c>
      <c r="AA27" s="67">
        <v>0</v>
      </c>
      <c r="AB27" s="106">
        <f t="shared" si="20"/>
        <v>0</v>
      </c>
      <c r="AC27" s="194">
        <v>1</v>
      </c>
      <c r="AD27" s="208">
        <f t="shared" si="29"/>
        <v>0.005128205128205128</v>
      </c>
      <c r="AE27" s="172"/>
      <c r="AF27" s="94">
        <v>3</v>
      </c>
      <c r="AG27" s="106">
        <f t="shared" si="21"/>
        <v>1.2875536480686696</v>
      </c>
      <c r="AH27" s="144"/>
      <c r="AI27" s="145"/>
      <c r="AJ27" s="153"/>
      <c r="AK27" s="67">
        <v>1</v>
      </c>
      <c r="AL27" s="106">
        <f t="shared" si="24"/>
        <v>0.4291845493562232</v>
      </c>
      <c r="AM27" s="144"/>
      <c r="AN27" s="145"/>
      <c r="AO27" s="146"/>
      <c r="AR27" s="57">
        <f t="shared" si="25"/>
        <v>195</v>
      </c>
      <c r="AS27" s="61">
        <f t="shared" si="26"/>
        <v>0</v>
      </c>
      <c r="AT27" s="57">
        <f t="shared" si="30"/>
        <v>0</v>
      </c>
      <c r="AU27" s="57">
        <f t="shared" si="27"/>
        <v>100</v>
      </c>
    </row>
    <row r="28" spans="15:47" ht="17.25" customHeight="1" thickBot="1">
      <c r="O28" s="41">
        <v>10</v>
      </c>
      <c r="P28" s="42" t="s">
        <v>22</v>
      </c>
      <c r="Q28" s="68">
        <v>2</v>
      </c>
      <c r="R28" s="130">
        <f t="shared" si="17"/>
        <v>0.7299270072992701</v>
      </c>
      <c r="S28" s="173">
        <v>12</v>
      </c>
      <c r="T28" s="155">
        <f t="shared" si="22"/>
        <v>5.042016806722689</v>
      </c>
      <c r="U28" s="174">
        <f t="shared" si="18"/>
        <v>4.312089799423418</v>
      </c>
      <c r="V28" s="68">
        <v>2</v>
      </c>
      <c r="W28" s="130">
        <f t="shared" si="19"/>
        <v>0.7299270072992701</v>
      </c>
      <c r="X28" s="173">
        <v>1</v>
      </c>
      <c r="Y28" s="155">
        <f t="shared" si="23"/>
        <v>0.42016806722689076</v>
      </c>
      <c r="Z28" s="174">
        <f t="shared" si="28"/>
        <v>-0.3097589400723793</v>
      </c>
      <c r="AA28" s="92">
        <v>0</v>
      </c>
      <c r="AB28" s="111">
        <f t="shared" si="20"/>
        <v>0</v>
      </c>
      <c r="AC28" s="195">
        <v>2</v>
      </c>
      <c r="AD28" s="208">
        <f t="shared" si="29"/>
        <v>0.008403361344537815</v>
      </c>
      <c r="AE28" s="191"/>
      <c r="AF28" s="95">
        <v>0</v>
      </c>
      <c r="AG28" s="107">
        <f t="shared" si="21"/>
        <v>0</v>
      </c>
      <c r="AH28" s="154"/>
      <c r="AI28" s="155"/>
      <c r="AJ28" s="156"/>
      <c r="AK28" s="103">
        <v>1</v>
      </c>
      <c r="AL28" s="110">
        <f t="shared" si="24"/>
        <v>0.36496350364963503</v>
      </c>
      <c r="AM28" s="159"/>
      <c r="AN28" s="160"/>
      <c r="AO28" s="161"/>
      <c r="AR28" s="57">
        <f t="shared" si="25"/>
        <v>238</v>
      </c>
      <c r="AS28" s="61">
        <f t="shared" si="26"/>
        <v>0</v>
      </c>
      <c r="AT28" s="57">
        <f t="shared" si="30"/>
        <v>0</v>
      </c>
      <c r="AU28" s="57">
        <f t="shared" si="27"/>
        <v>100</v>
      </c>
    </row>
    <row r="29" spans="17:47" ht="17.25" customHeight="1" thickBot="1">
      <c r="Q29" s="69">
        <f>SUM(Q19:Q28)</f>
        <v>46</v>
      </c>
      <c r="R29" s="131">
        <f t="shared" si="17"/>
        <v>2.188392007611798</v>
      </c>
      <c r="S29" s="175">
        <f>SUM(S19:S28)</f>
        <v>139</v>
      </c>
      <c r="T29" s="148">
        <f>IF($M23=0,0,S29/$M23%)</f>
        <v>7.319641916798315</v>
      </c>
      <c r="U29" s="149">
        <f>T29-R29</f>
        <v>5.131249909186517</v>
      </c>
      <c r="V29" s="69">
        <f>SUM(V19:V28)</f>
        <v>16</v>
      </c>
      <c r="W29" s="131">
        <f t="shared" si="19"/>
        <v>0.7611798287345386</v>
      </c>
      <c r="X29" s="175">
        <f>SUM(X19:X28)</f>
        <v>6</v>
      </c>
      <c r="Y29" s="148">
        <f>IF($M23=0,0,X29/$M23%)</f>
        <v>0.315955766192733</v>
      </c>
      <c r="Z29" s="149">
        <f>Y29-W29</f>
        <v>-0.4452240625418056</v>
      </c>
      <c r="AA29" s="69">
        <f>SUM(AA19:AA28)</f>
        <v>1</v>
      </c>
      <c r="AB29" s="108">
        <f t="shared" si="20"/>
        <v>0.04757373929590866</v>
      </c>
      <c r="AC29" s="196">
        <f>SUM(AC19:AC28)</f>
        <v>11</v>
      </c>
      <c r="AD29" s="209">
        <f>(AC29/M23)</f>
        <v>0.005792522380200105</v>
      </c>
      <c r="AE29" s="162"/>
      <c r="AF29" s="93">
        <f>SUM(AF19:AF28)</f>
        <v>16</v>
      </c>
      <c r="AG29" s="108">
        <f t="shared" si="21"/>
        <v>0.7611798287345386</v>
      </c>
      <c r="AH29" s="157"/>
      <c r="AI29" s="148"/>
      <c r="AJ29" s="158"/>
      <c r="AK29" s="69">
        <f>SUM(AK19:AK28)</f>
        <v>4</v>
      </c>
      <c r="AL29" s="108">
        <f t="shared" si="24"/>
        <v>0.19029495718363465</v>
      </c>
      <c r="AM29" s="157"/>
      <c r="AN29" s="148"/>
      <c r="AO29" s="162"/>
      <c r="AR29" s="57">
        <f t="shared" si="25"/>
        <v>1899</v>
      </c>
      <c r="AS29" s="61">
        <f t="shared" si="26"/>
        <v>0</v>
      </c>
      <c r="AT29" s="57">
        <f>SUM(AT2029)/S24</f>
        <v>0</v>
      </c>
      <c r="AU29" s="57">
        <f t="shared" si="27"/>
        <v>100</v>
      </c>
    </row>
    <row r="30" ht="12.75"/>
    <row r="31" ht="12.75"/>
    <row r="32" ht="30">
      <c r="Q32" s="53" t="s">
        <v>49</v>
      </c>
    </row>
    <row r="33" ht="13.5" thickBot="1"/>
    <row r="34" spans="17:26" ht="12.75" customHeight="1">
      <c r="Q34" s="297" t="s">
        <v>34</v>
      </c>
      <c r="R34" s="298"/>
      <c r="S34" s="272" t="s">
        <v>35</v>
      </c>
      <c r="T34" s="275" t="s">
        <v>36</v>
      </c>
      <c r="U34" s="237" t="s">
        <v>37</v>
      </c>
      <c r="V34" s="303"/>
      <c r="W34" s="237" t="s">
        <v>38</v>
      </c>
      <c r="X34" s="246" t="s">
        <v>39</v>
      </c>
      <c r="Y34" s="247"/>
      <c r="Z34" s="248"/>
    </row>
    <row r="35" spans="17:26" ht="12.75" customHeight="1">
      <c r="Q35" s="299"/>
      <c r="R35" s="300"/>
      <c r="S35" s="273"/>
      <c r="T35" s="276"/>
      <c r="U35" s="238"/>
      <c r="V35" s="273"/>
      <c r="W35" s="238"/>
      <c r="X35" s="249"/>
      <c r="Y35" s="250"/>
      <c r="Z35" s="251"/>
    </row>
    <row r="36" spans="17:26" ht="13.5" thickBot="1">
      <c r="Q36" s="301"/>
      <c r="R36" s="302"/>
      <c r="S36" s="274"/>
      <c r="T36" s="277"/>
      <c r="U36" s="239"/>
      <c r="V36" s="274"/>
      <c r="W36" s="239"/>
      <c r="X36" s="252"/>
      <c r="Y36" s="253"/>
      <c r="Z36" s="254"/>
    </row>
    <row r="37" spans="15:26" ht="12.75">
      <c r="O37" s="13">
        <v>1</v>
      </c>
      <c r="P37" s="54" t="s">
        <v>6</v>
      </c>
      <c r="Q37" s="278">
        <v>74</v>
      </c>
      <c r="R37" s="279"/>
      <c r="S37" s="136">
        <v>30</v>
      </c>
      <c r="T37" s="112">
        <v>41</v>
      </c>
      <c r="U37" s="258">
        <v>3</v>
      </c>
      <c r="V37" s="259"/>
      <c r="W37" s="114"/>
      <c r="X37" s="255">
        <f>(G13+Q37-W37)/E13</f>
        <v>0.7800312012480499</v>
      </c>
      <c r="Y37" s="256"/>
      <c r="Z37" s="257"/>
    </row>
    <row r="38" spans="15:26" ht="12.75">
      <c r="O38" s="17">
        <v>2</v>
      </c>
      <c r="P38" s="55" t="s">
        <v>7</v>
      </c>
      <c r="Q38" s="266">
        <v>74</v>
      </c>
      <c r="R38" s="267"/>
      <c r="S38" s="137">
        <v>25</v>
      </c>
      <c r="T38" s="104">
        <v>48</v>
      </c>
      <c r="U38" s="240">
        <v>1</v>
      </c>
      <c r="V38" s="241"/>
      <c r="W38" s="115"/>
      <c r="X38" s="234">
        <f aca="true" t="shared" si="31" ref="X38:X47">(G14+Q38-W38)/E14</f>
        <v>0.8184568835098336</v>
      </c>
      <c r="Y38" s="235"/>
      <c r="Z38" s="236"/>
    </row>
    <row r="39" spans="15:26" ht="12.75">
      <c r="O39" s="17">
        <v>3</v>
      </c>
      <c r="P39" s="55" t="s">
        <v>8</v>
      </c>
      <c r="Q39" s="266">
        <v>25</v>
      </c>
      <c r="R39" s="267"/>
      <c r="S39" s="137">
        <v>11</v>
      </c>
      <c r="T39" s="104">
        <v>13</v>
      </c>
      <c r="U39" s="240">
        <v>1</v>
      </c>
      <c r="V39" s="241"/>
      <c r="W39" s="115"/>
      <c r="X39" s="234">
        <f t="shared" si="31"/>
        <v>0.9108910891089109</v>
      </c>
      <c r="Y39" s="235"/>
      <c r="Z39" s="236"/>
    </row>
    <row r="40" spans="15:26" ht="12.75">
      <c r="O40" s="17">
        <v>4</v>
      </c>
      <c r="P40" s="55" t="s">
        <v>10</v>
      </c>
      <c r="Q40" s="266">
        <v>12</v>
      </c>
      <c r="R40" s="267"/>
      <c r="S40" s="137">
        <v>8</v>
      </c>
      <c r="T40" s="104">
        <v>4</v>
      </c>
      <c r="U40" s="240">
        <v>0</v>
      </c>
      <c r="V40" s="241"/>
      <c r="W40" s="115"/>
      <c r="X40" s="234">
        <f t="shared" si="31"/>
        <v>0.8681318681318682</v>
      </c>
      <c r="Y40" s="235"/>
      <c r="Z40" s="236"/>
    </row>
    <row r="41" spans="15:26" ht="12.75">
      <c r="O41" s="17">
        <v>5</v>
      </c>
      <c r="P41" s="55" t="s">
        <v>11</v>
      </c>
      <c r="Q41" s="266">
        <v>24</v>
      </c>
      <c r="R41" s="267"/>
      <c r="S41" s="137">
        <v>10</v>
      </c>
      <c r="T41" s="104">
        <v>14</v>
      </c>
      <c r="U41" s="240">
        <v>0</v>
      </c>
      <c r="V41" s="241"/>
      <c r="W41" s="115"/>
      <c r="X41" s="234">
        <f t="shared" si="31"/>
        <v>0.8456375838926175</v>
      </c>
      <c r="Y41" s="235"/>
      <c r="Z41" s="236"/>
    </row>
    <row r="42" spans="15:26" ht="12.75">
      <c r="O42" s="17">
        <v>6</v>
      </c>
      <c r="P42" s="55" t="s">
        <v>12</v>
      </c>
      <c r="Q42" s="266">
        <v>17</v>
      </c>
      <c r="R42" s="267"/>
      <c r="S42" s="137">
        <v>12</v>
      </c>
      <c r="T42" s="104">
        <v>4</v>
      </c>
      <c r="U42" s="240">
        <v>1</v>
      </c>
      <c r="V42" s="241"/>
      <c r="W42" s="115"/>
      <c r="X42" s="234">
        <f t="shared" si="31"/>
        <v>0.9369369369369369</v>
      </c>
      <c r="Y42" s="235"/>
      <c r="Z42" s="236"/>
    </row>
    <row r="43" spans="15:26" ht="12.75">
      <c r="O43" s="17">
        <v>7</v>
      </c>
      <c r="P43" s="55" t="s">
        <v>17</v>
      </c>
      <c r="Q43" s="266">
        <v>28</v>
      </c>
      <c r="R43" s="267"/>
      <c r="S43" s="137">
        <v>14</v>
      </c>
      <c r="T43" s="104">
        <v>13</v>
      </c>
      <c r="U43" s="240">
        <v>1</v>
      </c>
      <c r="V43" s="241"/>
      <c r="W43" s="115"/>
      <c r="X43" s="234">
        <f t="shared" si="31"/>
        <v>0.8652849740932642</v>
      </c>
      <c r="Y43" s="235"/>
      <c r="Z43" s="236"/>
    </row>
    <row r="44" spans="15:26" ht="12.75">
      <c r="O44" s="32">
        <v>8</v>
      </c>
      <c r="P44" s="55" t="s">
        <v>20</v>
      </c>
      <c r="Q44" s="266">
        <v>8</v>
      </c>
      <c r="R44" s="267"/>
      <c r="S44" s="137">
        <v>4</v>
      </c>
      <c r="T44" s="104">
        <v>4</v>
      </c>
      <c r="U44" s="240">
        <v>0</v>
      </c>
      <c r="V44" s="241"/>
      <c r="W44" s="115"/>
      <c r="X44" s="234">
        <f t="shared" si="31"/>
        <v>0.7746478873239436</v>
      </c>
      <c r="Y44" s="235"/>
      <c r="Z44" s="236"/>
    </row>
    <row r="45" spans="15:26" ht="12.75">
      <c r="O45" s="32">
        <v>9</v>
      </c>
      <c r="P45" s="55" t="s">
        <v>21</v>
      </c>
      <c r="Q45" s="266">
        <v>42</v>
      </c>
      <c r="R45" s="267"/>
      <c r="S45" s="137">
        <v>21</v>
      </c>
      <c r="T45" s="104">
        <v>21</v>
      </c>
      <c r="U45" s="240">
        <v>0</v>
      </c>
      <c r="V45" s="241"/>
      <c r="W45" s="115"/>
      <c r="X45" s="234">
        <f t="shared" si="31"/>
        <v>0.831081081081081</v>
      </c>
      <c r="Y45" s="235"/>
      <c r="Z45" s="236"/>
    </row>
    <row r="46" spans="15:26" ht="13.5" thickBot="1">
      <c r="O46" s="41">
        <v>10</v>
      </c>
      <c r="P46" s="56" t="s">
        <v>22</v>
      </c>
      <c r="Q46" s="268">
        <v>66</v>
      </c>
      <c r="R46" s="269"/>
      <c r="S46" s="138">
        <v>31</v>
      </c>
      <c r="T46" s="113">
        <v>33</v>
      </c>
      <c r="U46" s="242">
        <v>2</v>
      </c>
      <c r="V46" s="243"/>
      <c r="W46" s="116"/>
      <c r="X46" s="260">
        <f t="shared" si="31"/>
        <v>0.8484848484848485</v>
      </c>
      <c r="Y46" s="261"/>
      <c r="Z46" s="262"/>
    </row>
    <row r="47" spans="17:26" ht="13.5" thickBot="1">
      <c r="Q47" s="270">
        <f>SUM(Q37:R46)</f>
        <v>370</v>
      </c>
      <c r="R47" s="271"/>
      <c r="S47" s="139">
        <f>SUM(S37:S46)</f>
        <v>166</v>
      </c>
      <c r="T47" s="117">
        <f>SUM(T37:T46)</f>
        <v>195</v>
      </c>
      <c r="U47" s="244">
        <f>SUM(U37:V46)</f>
        <v>9</v>
      </c>
      <c r="V47" s="245"/>
      <c r="W47" s="118"/>
      <c r="X47" s="263">
        <f t="shared" si="31"/>
        <v>0.8315334773218143</v>
      </c>
      <c r="Y47" s="264"/>
      <c r="Z47" s="265"/>
    </row>
    <row r="48" ht="12.75"/>
    <row r="49" ht="12.75"/>
    <row r="50" ht="12.75"/>
  </sheetData>
  <sheetProtection/>
  <mergeCells count="51">
    <mergeCell ref="AK16:AL16"/>
    <mergeCell ref="AK1:AL1"/>
    <mergeCell ref="AM1:AO1"/>
    <mergeCell ref="Q1:U1"/>
    <mergeCell ref="V1:Z1"/>
    <mergeCell ref="Q34:R36"/>
    <mergeCell ref="U34:V36"/>
    <mergeCell ref="AA1:AE1"/>
    <mergeCell ref="AF1:AJ1"/>
    <mergeCell ref="Q16:U16"/>
    <mergeCell ref="V16:Z16"/>
    <mergeCell ref="AA16:AB16"/>
    <mergeCell ref="AC16:AE16"/>
    <mergeCell ref="AF16:AG16"/>
    <mergeCell ref="Q44:R44"/>
    <mergeCell ref="Q45:R45"/>
    <mergeCell ref="U38:V38"/>
    <mergeCell ref="U39:V39"/>
    <mergeCell ref="U40:V40"/>
    <mergeCell ref="U41:V41"/>
    <mergeCell ref="Q46:R46"/>
    <mergeCell ref="Q47:R47"/>
    <mergeCell ref="S34:S36"/>
    <mergeCell ref="T34:T36"/>
    <mergeCell ref="Q37:R37"/>
    <mergeCell ref="Q38:R38"/>
    <mergeCell ref="Q39:R39"/>
    <mergeCell ref="Q40:R40"/>
    <mergeCell ref="U42:V42"/>
    <mergeCell ref="Q43:R43"/>
    <mergeCell ref="Q41:R41"/>
    <mergeCell ref="Q42:R42"/>
    <mergeCell ref="U43:V43"/>
    <mergeCell ref="U44:V44"/>
    <mergeCell ref="U45:V45"/>
    <mergeCell ref="U46:V46"/>
    <mergeCell ref="U47:V47"/>
    <mergeCell ref="X34:Z36"/>
    <mergeCell ref="X37:Z37"/>
    <mergeCell ref="X38:Z38"/>
    <mergeCell ref="X39:Z39"/>
    <mergeCell ref="U37:V37"/>
    <mergeCell ref="X46:Z46"/>
    <mergeCell ref="X47:Z47"/>
    <mergeCell ref="X45:Z45"/>
    <mergeCell ref="W34:W36"/>
    <mergeCell ref="X40:Z40"/>
    <mergeCell ref="X41:Z41"/>
    <mergeCell ref="X42:Z42"/>
    <mergeCell ref="X43:Z43"/>
    <mergeCell ref="X44:Z44"/>
  </mergeCells>
  <printOptions horizontalCentered="1" verticalCentered="1"/>
  <pageMargins left="0" right="0" top="0.7874015748031497" bottom="0.7874015748031497" header="0.5118110236220472" footer="0.5118110236220472"/>
  <pageSetup fitToHeight="1" fitToWidth="1" horizontalDpi="600" verticalDpi="600" orientation="landscape" paperSize="8" scale="57" r:id="rId4"/>
  <rowBreaks count="1" manualBreakCount="1">
    <brk id="95" max="65535" man="1"/>
  </rowBreaks>
  <colBreaks count="1" manualBreakCount="1">
    <brk id="14" max="65535" man="1"/>
  </colBreaks>
  <drawing r:id="rId3"/>
  <legacyDrawing r:id="rId2"/>
  <oleObjects>
    <oleObject progId="Document" shapeId="200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AZ47"/>
  <sheetViews>
    <sheetView tabSelected="1" zoomScale="90" zoomScaleNormal="90" zoomScalePageLayoutView="0" workbookViewId="0" topLeftCell="A5">
      <selection activeCell="Q32" sqref="Q32"/>
    </sheetView>
  </sheetViews>
  <sheetFormatPr defaultColWidth="11.421875" defaultRowHeight="12.75"/>
  <cols>
    <col min="1" max="1" width="1.57421875" style="10" customWidth="1"/>
    <col min="2" max="2" width="2.57421875" style="10" customWidth="1"/>
    <col min="3" max="3" width="18.7109375" style="10" customWidth="1"/>
    <col min="4" max="4" width="7.7109375" style="10" customWidth="1"/>
    <col min="5" max="6" width="11.140625" style="10" bestFit="1" customWidth="1"/>
    <col min="7" max="7" width="15.140625" style="10" bestFit="1" customWidth="1"/>
    <col min="8" max="8" width="10.28125" style="10" bestFit="1" customWidth="1"/>
    <col min="9" max="9" width="14.421875" style="10" bestFit="1" customWidth="1"/>
    <col min="10" max="10" width="7.421875" style="10" bestFit="1" customWidth="1"/>
    <col min="11" max="11" width="11.57421875" style="10" bestFit="1" customWidth="1"/>
    <col min="12" max="12" width="7.140625" style="10" bestFit="1" customWidth="1"/>
    <col min="13" max="13" width="10.57421875" style="10" customWidth="1"/>
    <col min="14" max="14" width="0.85546875" style="10" customWidth="1"/>
    <col min="15" max="15" width="3.421875" style="11" bestFit="1" customWidth="1"/>
    <col min="16" max="16" width="18.8515625" style="11" customWidth="1"/>
    <col min="17" max="17" width="8.421875" style="10" customWidth="1"/>
    <col min="18" max="18" width="6.7109375" style="10" customWidth="1"/>
    <col min="19" max="19" width="10.140625" style="10" bestFit="1" customWidth="1"/>
    <col min="20" max="20" width="7.28125" style="10" bestFit="1" customWidth="1"/>
    <col min="21" max="21" width="7.00390625" style="10" customWidth="1"/>
    <col min="22" max="22" width="8.421875" style="10" customWidth="1"/>
    <col min="23" max="23" width="6.7109375" style="10" customWidth="1"/>
    <col min="24" max="24" width="10.140625" style="10" bestFit="1" customWidth="1"/>
    <col min="25" max="25" width="9.28125" style="10" bestFit="1" customWidth="1"/>
    <col min="26" max="26" width="7.8515625" style="10" bestFit="1" customWidth="1"/>
    <col min="27" max="27" width="8.421875" style="10" customWidth="1"/>
    <col min="28" max="28" width="6.7109375" style="10" customWidth="1"/>
    <col min="29" max="29" width="10.140625" style="10" bestFit="1" customWidth="1"/>
    <col min="30" max="30" width="8.28125" style="10" bestFit="1" customWidth="1"/>
    <col min="31" max="31" width="7.7109375" style="10" customWidth="1"/>
    <col min="32" max="32" width="8.421875" style="10" customWidth="1"/>
    <col min="33" max="33" width="6.7109375" style="10" customWidth="1"/>
    <col min="34" max="34" width="10.140625" style="10" bestFit="1" customWidth="1"/>
    <col min="35" max="35" width="8.00390625" style="10" bestFit="1" customWidth="1"/>
    <col min="36" max="36" width="7.00390625" style="10" customWidth="1"/>
    <col min="37" max="37" width="7.8515625" style="10" bestFit="1" customWidth="1"/>
    <col min="38" max="38" width="6.7109375" style="10" customWidth="1"/>
    <col min="39" max="39" width="10.140625" style="10" bestFit="1" customWidth="1"/>
    <col min="40" max="40" width="8.00390625" style="10" bestFit="1" customWidth="1"/>
    <col min="41" max="41" width="7.00390625" style="10" customWidth="1"/>
    <col min="42" max="43" width="8.57421875" style="10" hidden="1" customWidth="1"/>
    <col min="44" max="44" width="8.7109375" style="57" bestFit="1" customWidth="1"/>
    <col min="45" max="45" width="9.140625" style="57" bestFit="1" customWidth="1"/>
    <col min="46" max="46" width="11.00390625" style="57" bestFit="1" customWidth="1"/>
    <col min="47" max="47" width="9.140625" style="57" bestFit="1" customWidth="1"/>
    <col min="48" max="16384" width="11.421875" style="10" customWidth="1"/>
  </cols>
  <sheetData>
    <row r="1" spans="3:43" ht="21" customHeight="1" thickBot="1">
      <c r="C1" s="49" t="s">
        <v>0</v>
      </c>
      <c r="Q1" s="291" t="s">
        <v>27</v>
      </c>
      <c r="R1" s="292"/>
      <c r="S1" s="292"/>
      <c r="T1" s="292"/>
      <c r="U1" s="293"/>
      <c r="V1" s="294" t="s">
        <v>1</v>
      </c>
      <c r="W1" s="295"/>
      <c r="X1" s="295"/>
      <c r="Y1" s="295"/>
      <c r="Z1" s="296"/>
      <c r="AA1" s="304" t="s">
        <v>2</v>
      </c>
      <c r="AB1" s="305"/>
      <c r="AC1" s="305"/>
      <c r="AD1" s="305"/>
      <c r="AE1" s="306"/>
      <c r="AF1" s="307" t="s">
        <v>30</v>
      </c>
      <c r="AG1" s="308"/>
      <c r="AH1" s="308"/>
      <c r="AI1" s="308"/>
      <c r="AJ1" s="309"/>
      <c r="AK1" s="287" t="s">
        <v>48</v>
      </c>
      <c r="AL1" s="288"/>
      <c r="AM1" s="289" t="s">
        <v>43</v>
      </c>
      <c r="AN1" s="289"/>
      <c r="AO1" s="290"/>
      <c r="AP1"/>
      <c r="AQ1"/>
    </row>
    <row r="2" spans="17:43" ht="17.25" customHeight="1">
      <c r="Q2" s="98">
        <v>2017</v>
      </c>
      <c r="R2" s="126"/>
      <c r="S2" s="163">
        <v>2019</v>
      </c>
      <c r="T2" s="164"/>
      <c r="U2" s="165"/>
      <c r="V2" s="98">
        <v>2017</v>
      </c>
      <c r="W2" s="126"/>
      <c r="X2" s="163">
        <v>2019</v>
      </c>
      <c r="Y2" s="164"/>
      <c r="Z2" s="165"/>
      <c r="AA2" s="98">
        <v>2017</v>
      </c>
      <c r="AB2" s="133"/>
      <c r="AC2" s="163">
        <v>2019</v>
      </c>
      <c r="AD2" s="164"/>
      <c r="AE2" s="165"/>
      <c r="AF2" s="98">
        <v>2017</v>
      </c>
      <c r="AG2" s="133"/>
      <c r="AH2" s="163">
        <v>2019</v>
      </c>
      <c r="AI2" s="164"/>
      <c r="AJ2" s="165"/>
      <c r="AK2" s="133">
        <v>2017</v>
      </c>
      <c r="AL2" s="133"/>
      <c r="AM2" s="163">
        <v>2019</v>
      </c>
      <c r="AN2" s="164"/>
      <c r="AO2" s="165"/>
      <c r="AP2"/>
      <c r="AQ2"/>
    </row>
    <row r="3" spans="17:43" ht="17.25" customHeight="1" thickBot="1">
      <c r="Q3" s="100" t="s">
        <v>3</v>
      </c>
      <c r="R3" s="127" t="s">
        <v>4</v>
      </c>
      <c r="S3" s="166" t="s">
        <v>3</v>
      </c>
      <c r="T3" s="167" t="s">
        <v>4</v>
      </c>
      <c r="U3" s="168" t="s">
        <v>5</v>
      </c>
      <c r="V3" s="100" t="s">
        <v>3</v>
      </c>
      <c r="W3" s="127" t="s">
        <v>4</v>
      </c>
      <c r="X3" s="166" t="s">
        <v>3</v>
      </c>
      <c r="Y3" s="167" t="s">
        <v>4</v>
      </c>
      <c r="Z3" s="168" t="s">
        <v>5</v>
      </c>
      <c r="AA3" s="100" t="s">
        <v>3</v>
      </c>
      <c r="AB3" s="127" t="s">
        <v>4</v>
      </c>
      <c r="AC3" s="166" t="s">
        <v>3</v>
      </c>
      <c r="AD3" s="167" t="s">
        <v>4</v>
      </c>
      <c r="AE3" s="168" t="s">
        <v>5</v>
      </c>
      <c r="AF3" s="100" t="s">
        <v>3</v>
      </c>
      <c r="AG3" s="127" t="s">
        <v>4</v>
      </c>
      <c r="AH3" s="166" t="s">
        <v>3</v>
      </c>
      <c r="AI3" s="167" t="s">
        <v>4</v>
      </c>
      <c r="AJ3" s="168" t="s">
        <v>5</v>
      </c>
      <c r="AK3" s="127" t="s">
        <v>3</v>
      </c>
      <c r="AL3" s="127" t="s">
        <v>4</v>
      </c>
      <c r="AM3" s="166" t="s">
        <v>3</v>
      </c>
      <c r="AN3" s="167" t="s">
        <v>4</v>
      </c>
      <c r="AO3" s="168" t="s">
        <v>5</v>
      </c>
      <c r="AP3"/>
      <c r="AQ3"/>
    </row>
    <row r="4" spans="2:47" s="15" customFormat="1" ht="17.25" customHeight="1">
      <c r="B4" s="10"/>
      <c r="C4" s="10"/>
      <c r="D4" s="10"/>
      <c r="E4" s="10"/>
      <c r="F4" s="12"/>
      <c r="G4" s="12"/>
      <c r="H4" s="10"/>
      <c r="I4" s="10"/>
      <c r="J4" s="10"/>
      <c r="K4" s="10"/>
      <c r="L4" s="10"/>
      <c r="M4" s="10"/>
      <c r="N4" s="10"/>
      <c r="O4" s="13">
        <v>1</v>
      </c>
      <c r="P4" s="54" t="s">
        <v>6</v>
      </c>
      <c r="Q4" s="97">
        <v>148</v>
      </c>
      <c r="R4" s="128">
        <f aca="true" t="shared" si="0" ref="R4:R13">IF($L13=0,0,Q4/$L13%)</f>
        <v>31.759656652360515</v>
      </c>
      <c r="S4" s="169">
        <v>169</v>
      </c>
      <c r="T4" s="151">
        <f>IF($M13=0,0,S4/$M13%)</f>
        <v>40.625</v>
      </c>
      <c r="U4" s="170">
        <f>T4-R4</f>
        <v>8.865343347639485</v>
      </c>
      <c r="V4" s="66">
        <v>121</v>
      </c>
      <c r="W4" s="128">
        <f>IF($L13=0,0,V4/$L13%)</f>
        <v>25.9656652360515</v>
      </c>
      <c r="X4" s="169">
        <v>102</v>
      </c>
      <c r="Y4" s="176">
        <f>IF($M13=0,0,X4/$M13%)</f>
        <v>24.51923076923077</v>
      </c>
      <c r="Z4" s="170">
        <f>Y4-W4</f>
        <v>-1.4464344668207296</v>
      </c>
      <c r="AA4" s="97">
        <v>145</v>
      </c>
      <c r="AB4" s="128">
        <f>IF($L13=0,0,AA4/$L13%)</f>
        <v>31.11587982832618</v>
      </c>
      <c r="AC4" s="169">
        <v>81</v>
      </c>
      <c r="AD4" s="177">
        <f>IF($M13=0,0,AC4/$M13%)</f>
        <v>19.471153846153847</v>
      </c>
      <c r="AE4" s="170">
        <f aca="true" t="shared" si="1" ref="AE4:AE13">AD4-AB4</f>
        <v>-11.644725982172332</v>
      </c>
      <c r="AF4" s="97">
        <v>25</v>
      </c>
      <c r="AG4" s="128">
        <f>IF($L13=0,0,AF4/$L13%)</f>
        <v>5.364806866952789</v>
      </c>
      <c r="AH4" s="169">
        <v>21</v>
      </c>
      <c r="AI4" s="176">
        <f>IF($M13=0,0,AH4/$M13%)</f>
        <v>5.0480769230769225</v>
      </c>
      <c r="AJ4" s="170">
        <f>AI4-AG4</f>
        <v>-0.31672994387586684</v>
      </c>
      <c r="AK4" s="102">
        <v>6</v>
      </c>
      <c r="AL4" s="128">
        <f>IF($L13=0,0,AK4/$L13%)</f>
        <v>1.2875536480686696</v>
      </c>
      <c r="AM4" s="169">
        <v>7</v>
      </c>
      <c r="AN4" s="176">
        <f>IF($M13=0,0,AM4/$M13%)</f>
        <v>1.6826923076923077</v>
      </c>
      <c r="AO4" s="170">
        <f>AN4-AL4</f>
        <v>0.39513865962363814</v>
      </c>
      <c r="AP4"/>
      <c r="AQ4"/>
      <c r="AR4" s="19"/>
      <c r="AS4" s="96"/>
      <c r="AT4" s="19"/>
      <c r="AU4" s="19"/>
    </row>
    <row r="5" spans="2:43" s="19" customFormat="1" ht="17.25" customHeight="1">
      <c r="B5" s="10"/>
      <c r="C5" s="1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7">
        <v>2</v>
      </c>
      <c r="P5" s="55" t="s">
        <v>7</v>
      </c>
      <c r="Q5" s="67">
        <v>174</v>
      </c>
      <c r="R5" s="129">
        <f t="shared" si="0"/>
        <v>35.950413223140494</v>
      </c>
      <c r="S5" s="171">
        <v>207</v>
      </c>
      <c r="T5" s="145">
        <f aca="true" t="shared" si="2" ref="T5:T13">IF($M14=0,0,S5/$M14%)</f>
        <v>44.90238611713666</v>
      </c>
      <c r="U5" s="146">
        <f>T5-R5</f>
        <v>8.951972893996164</v>
      </c>
      <c r="V5" s="67">
        <v>111</v>
      </c>
      <c r="W5" s="129">
        <f>IF($L14=0,0,V5/$L14%)</f>
        <v>22.933884297520663</v>
      </c>
      <c r="X5" s="171">
        <v>101</v>
      </c>
      <c r="Y5" s="177">
        <f aca="true" t="shared" si="3" ref="Y5:Y13">IF($M14=0,0,X5/$M14%)</f>
        <v>21.908893709327547</v>
      </c>
      <c r="Z5" s="146">
        <f>Y5-W5</f>
        <v>-1.0249905881931163</v>
      </c>
      <c r="AA5" s="67">
        <v>148</v>
      </c>
      <c r="AB5" s="129">
        <f>IF($L14=0,0,AA5/$L14%)</f>
        <v>30.578512396694215</v>
      </c>
      <c r="AC5" s="171">
        <v>86</v>
      </c>
      <c r="AD5" s="177">
        <f aca="true" t="shared" si="4" ref="AD5:AD13">IF($M14=0,0,AC5/$M14%)</f>
        <v>18.655097613882862</v>
      </c>
      <c r="AE5" s="146">
        <f t="shared" si="1"/>
        <v>-11.923414782811353</v>
      </c>
      <c r="AF5" s="67">
        <v>11</v>
      </c>
      <c r="AG5" s="129">
        <f>IF($L14=0,0,AF5/$L14%)</f>
        <v>2.272727272727273</v>
      </c>
      <c r="AH5" s="171">
        <v>26</v>
      </c>
      <c r="AI5" s="177">
        <f aca="true" t="shared" si="5" ref="AI5:AI13">IF($M14=0,0,AH5/$M14%)</f>
        <v>5.639913232104121</v>
      </c>
      <c r="AJ5" s="146">
        <f>AI5-AG5</f>
        <v>3.367185959376848</v>
      </c>
      <c r="AK5" s="94">
        <v>20</v>
      </c>
      <c r="AL5" s="129">
        <f>IF($L14=0,0,AK5/$L14%)</f>
        <v>4.132231404958678</v>
      </c>
      <c r="AM5" s="171">
        <v>1</v>
      </c>
      <c r="AN5" s="177">
        <f aca="true" t="shared" si="6" ref="AN5:AN13">IF($M14=0,0,AM5/$M14%)</f>
        <v>0.21691973969631234</v>
      </c>
      <c r="AO5" s="146">
        <f>AN5-AL5</f>
        <v>-3.9153116652623656</v>
      </c>
      <c r="AP5"/>
      <c r="AQ5"/>
    </row>
    <row r="6" spans="2:47" s="15" customFormat="1" ht="17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7">
        <v>3</v>
      </c>
      <c r="P6" s="55" t="s">
        <v>8</v>
      </c>
      <c r="Q6" s="67">
        <v>79</v>
      </c>
      <c r="R6" s="129">
        <f t="shared" si="0"/>
        <v>49.375</v>
      </c>
      <c r="S6" s="171">
        <v>89</v>
      </c>
      <c r="T6" s="145">
        <f t="shared" si="2"/>
        <v>57.79220779220779</v>
      </c>
      <c r="U6" s="146">
        <f aca="true" t="shared" si="7" ref="U6:U13">T6-R6</f>
        <v>8.41720779220779</v>
      </c>
      <c r="V6" s="67">
        <v>29</v>
      </c>
      <c r="W6" s="129">
        <f aca="true" t="shared" si="8" ref="W6:W12">IF($L15=0,0,V6/$L15%)</f>
        <v>18.125</v>
      </c>
      <c r="X6" s="171">
        <v>17</v>
      </c>
      <c r="Y6" s="177">
        <f t="shared" si="3"/>
        <v>11.03896103896104</v>
      </c>
      <c r="Z6" s="146">
        <f aca="true" t="shared" si="9" ref="Z6:Z13">Y6-W6</f>
        <v>-7.086038961038961</v>
      </c>
      <c r="AA6" s="67">
        <v>35</v>
      </c>
      <c r="AB6" s="129">
        <f aca="true" t="shared" si="10" ref="AB6:AB12">IF($L15=0,0,AA6/$L15%)</f>
        <v>21.875</v>
      </c>
      <c r="AC6" s="171">
        <v>15</v>
      </c>
      <c r="AD6" s="177">
        <f t="shared" si="4"/>
        <v>9.74025974025974</v>
      </c>
      <c r="AE6" s="146">
        <f t="shared" si="1"/>
        <v>-12.13474025974026</v>
      </c>
      <c r="AF6" s="67">
        <v>4</v>
      </c>
      <c r="AG6" s="129">
        <f aca="true" t="shared" si="11" ref="AG6:AG12">IF($L15=0,0,AF6/$L15%)</f>
        <v>2.5</v>
      </c>
      <c r="AH6" s="171">
        <v>8</v>
      </c>
      <c r="AI6" s="177">
        <f t="shared" si="5"/>
        <v>5.194805194805195</v>
      </c>
      <c r="AJ6" s="146">
        <f aca="true" t="shared" si="12" ref="AJ6:AJ13">AI6-AG6</f>
        <v>2.6948051948051948</v>
      </c>
      <c r="AK6" s="94">
        <v>7</v>
      </c>
      <c r="AL6" s="129">
        <f aca="true" t="shared" si="13" ref="AL6:AL12">IF($L15=0,0,AK6/$L15%)</f>
        <v>4.375</v>
      </c>
      <c r="AM6" s="171">
        <v>5</v>
      </c>
      <c r="AN6" s="177">
        <f t="shared" si="6"/>
        <v>3.2467532467532467</v>
      </c>
      <c r="AO6" s="146">
        <f aca="true" t="shared" si="14" ref="AO6:AO13">AN6-AL6</f>
        <v>-1.1282467532467533</v>
      </c>
      <c r="AP6"/>
      <c r="AQ6"/>
      <c r="AR6" s="19"/>
      <c r="AS6" s="19"/>
      <c r="AT6" s="19"/>
      <c r="AU6" s="19"/>
    </row>
    <row r="7" spans="2:47" s="15" customFormat="1" ht="17.25" customHeight="1">
      <c r="B7" s="10"/>
      <c r="C7" s="49" t="s">
        <v>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7">
        <v>4</v>
      </c>
      <c r="P7" s="55" t="s">
        <v>10</v>
      </c>
      <c r="Q7" s="67">
        <v>28</v>
      </c>
      <c r="R7" s="129">
        <f t="shared" si="0"/>
        <v>41.17647058823529</v>
      </c>
      <c r="S7" s="171">
        <v>36</v>
      </c>
      <c r="T7" s="145">
        <f t="shared" si="2"/>
        <v>53.731343283582085</v>
      </c>
      <c r="U7" s="172">
        <f t="shared" si="7"/>
        <v>12.554872695346795</v>
      </c>
      <c r="V7" s="67">
        <v>10</v>
      </c>
      <c r="W7" s="129">
        <f t="shared" si="8"/>
        <v>14.705882352941176</v>
      </c>
      <c r="X7" s="171">
        <v>7</v>
      </c>
      <c r="Y7" s="177">
        <f t="shared" si="3"/>
        <v>10.44776119402985</v>
      </c>
      <c r="Z7" s="146">
        <f t="shared" si="9"/>
        <v>-4.258121158911326</v>
      </c>
      <c r="AA7" s="67">
        <v>24</v>
      </c>
      <c r="AB7" s="129">
        <f t="shared" si="10"/>
        <v>35.29411764705882</v>
      </c>
      <c r="AC7" s="171">
        <v>13</v>
      </c>
      <c r="AD7" s="177">
        <f t="shared" si="4"/>
        <v>19.402985074626866</v>
      </c>
      <c r="AE7" s="146">
        <f t="shared" si="1"/>
        <v>-15.891132572431953</v>
      </c>
      <c r="AF7" s="67">
        <v>2</v>
      </c>
      <c r="AG7" s="129">
        <f t="shared" si="11"/>
        <v>2.941176470588235</v>
      </c>
      <c r="AH7" s="171">
        <v>3</v>
      </c>
      <c r="AI7" s="177">
        <f>IF($M16=0,0,AH7/$M16%)</f>
        <v>4.477611940298507</v>
      </c>
      <c r="AJ7" s="146">
        <f t="shared" si="12"/>
        <v>1.536435469710272</v>
      </c>
      <c r="AK7" s="94">
        <v>3</v>
      </c>
      <c r="AL7" s="129">
        <f t="shared" si="13"/>
        <v>4.411764705882352</v>
      </c>
      <c r="AM7" s="171">
        <v>2</v>
      </c>
      <c r="AN7" s="177">
        <f t="shared" si="6"/>
        <v>2.9850746268656714</v>
      </c>
      <c r="AO7" s="146">
        <f t="shared" si="14"/>
        <v>-1.426690079016681</v>
      </c>
      <c r="AP7"/>
      <c r="AQ7"/>
      <c r="AR7" s="19"/>
      <c r="AS7" s="19"/>
      <c r="AT7" s="19"/>
      <c r="AU7" s="19"/>
    </row>
    <row r="8" spans="2:47" s="15" customFormat="1" ht="17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7">
        <v>5</v>
      </c>
      <c r="P8" s="55" t="s">
        <v>11</v>
      </c>
      <c r="Q8" s="67">
        <v>50</v>
      </c>
      <c r="R8" s="129">
        <f t="shared" si="0"/>
        <v>48.07692307692307</v>
      </c>
      <c r="S8" s="171">
        <v>60</v>
      </c>
      <c r="T8" s="145">
        <f t="shared" si="2"/>
        <v>58.8235294117647</v>
      </c>
      <c r="U8" s="172">
        <f>T8-R8</f>
        <v>10.74660633484163</v>
      </c>
      <c r="V8" s="67">
        <v>9</v>
      </c>
      <c r="W8" s="129">
        <f t="shared" si="8"/>
        <v>8.653846153846153</v>
      </c>
      <c r="X8" s="171">
        <v>11</v>
      </c>
      <c r="Y8" s="177">
        <f t="shared" si="3"/>
        <v>10.784313725490195</v>
      </c>
      <c r="Z8" s="146">
        <f t="shared" si="9"/>
        <v>2.1304675716440418</v>
      </c>
      <c r="AA8" s="67">
        <v>35</v>
      </c>
      <c r="AB8" s="129">
        <f t="shared" si="10"/>
        <v>33.65384615384615</v>
      </c>
      <c r="AC8" s="171">
        <v>17</v>
      </c>
      <c r="AD8" s="177">
        <f t="shared" si="4"/>
        <v>16.666666666666668</v>
      </c>
      <c r="AE8" s="146">
        <f t="shared" si="1"/>
        <v>-16.987179487179485</v>
      </c>
      <c r="AF8" s="67">
        <v>4</v>
      </c>
      <c r="AG8" s="129">
        <f t="shared" si="11"/>
        <v>3.846153846153846</v>
      </c>
      <c r="AH8" s="171">
        <v>4</v>
      </c>
      <c r="AI8" s="177">
        <f t="shared" si="5"/>
        <v>3.9215686274509802</v>
      </c>
      <c r="AJ8" s="146">
        <f t="shared" si="12"/>
        <v>0.07541478129713441</v>
      </c>
      <c r="AK8" s="94">
        <v>2</v>
      </c>
      <c r="AL8" s="129">
        <f t="shared" si="13"/>
        <v>1.923076923076923</v>
      </c>
      <c r="AM8" s="171">
        <v>3</v>
      </c>
      <c r="AN8" s="177">
        <f t="shared" si="6"/>
        <v>2.941176470588235</v>
      </c>
      <c r="AO8" s="146">
        <f t="shared" si="14"/>
        <v>1.0180995475113122</v>
      </c>
      <c r="AP8"/>
      <c r="AQ8"/>
      <c r="AR8" s="19"/>
      <c r="AS8" s="19"/>
      <c r="AT8" s="19"/>
      <c r="AU8" s="19"/>
    </row>
    <row r="9" spans="2:47" s="15" customFormat="1" ht="17.2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7">
        <v>6</v>
      </c>
      <c r="P9" s="55" t="s">
        <v>12</v>
      </c>
      <c r="Q9" s="67">
        <v>46</v>
      </c>
      <c r="R9" s="129">
        <f t="shared" si="0"/>
        <v>46.464646464646464</v>
      </c>
      <c r="S9" s="171">
        <v>46</v>
      </c>
      <c r="T9" s="145">
        <f t="shared" si="2"/>
        <v>54.761904761904766</v>
      </c>
      <c r="U9" s="172">
        <f t="shared" si="7"/>
        <v>8.297258297258303</v>
      </c>
      <c r="V9" s="67">
        <v>19</v>
      </c>
      <c r="W9" s="129">
        <f t="shared" si="8"/>
        <v>19.191919191919194</v>
      </c>
      <c r="X9" s="171">
        <v>9</v>
      </c>
      <c r="Y9" s="177">
        <f t="shared" si="3"/>
        <v>10.714285714285715</v>
      </c>
      <c r="Z9" s="146">
        <f t="shared" si="9"/>
        <v>-8.477633477633479</v>
      </c>
      <c r="AA9" s="67">
        <v>18</v>
      </c>
      <c r="AB9" s="129">
        <f t="shared" si="10"/>
        <v>18.181818181818183</v>
      </c>
      <c r="AC9" s="171">
        <v>7</v>
      </c>
      <c r="AD9" s="177">
        <f t="shared" si="4"/>
        <v>8.333333333333334</v>
      </c>
      <c r="AE9" s="146">
        <f t="shared" si="1"/>
        <v>-9.84848484848485</v>
      </c>
      <c r="AF9" s="67">
        <v>4</v>
      </c>
      <c r="AG9" s="129">
        <f t="shared" si="11"/>
        <v>4.040404040404041</v>
      </c>
      <c r="AH9" s="171">
        <v>11</v>
      </c>
      <c r="AI9" s="177">
        <f t="shared" si="5"/>
        <v>13.095238095238095</v>
      </c>
      <c r="AJ9" s="146">
        <f t="shared" si="12"/>
        <v>9.054834054834053</v>
      </c>
      <c r="AK9" s="94">
        <v>3</v>
      </c>
      <c r="AL9" s="129">
        <f t="shared" si="13"/>
        <v>3.0303030303030303</v>
      </c>
      <c r="AM9" s="171">
        <v>0</v>
      </c>
      <c r="AN9" s="177">
        <f t="shared" si="6"/>
        <v>0</v>
      </c>
      <c r="AO9" s="146">
        <f t="shared" si="14"/>
        <v>-3.0303030303030303</v>
      </c>
      <c r="AP9"/>
      <c r="AQ9"/>
      <c r="AR9" s="19"/>
      <c r="AS9" s="19"/>
      <c r="AT9" s="19"/>
      <c r="AU9" s="19"/>
    </row>
    <row r="10" spans="2:47" s="15" customFormat="1" ht="17.25" customHeight="1">
      <c r="B10" s="20"/>
      <c r="C10" s="21"/>
      <c r="D10" s="70" t="s">
        <v>24</v>
      </c>
      <c r="E10" s="22" t="s">
        <v>24</v>
      </c>
      <c r="F10" s="70" t="s">
        <v>13</v>
      </c>
      <c r="G10" s="22" t="s">
        <v>13</v>
      </c>
      <c r="H10" s="70" t="s">
        <v>14</v>
      </c>
      <c r="I10" s="22" t="s">
        <v>14</v>
      </c>
      <c r="J10" s="70" t="s">
        <v>15</v>
      </c>
      <c r="K10" s="22" t="s">
        <v>15</v>
      </c>
      <c r="L10" s="70" t="s">
        <v>16</v>
      </c>
      <c r="M10" s="23" t="s">
        <v>16</v>
      </c>
      <c r="N10" s="24"/>
      <c r="O10" s="17">
        <v>7</v>
      </c>
      <c r="P10" s="55" t="s">
        <v>17</v>
      </c>
      <c r="Q10" s="67">
        <v>83</v>
      </c>
      <c r="R10" s="129">
        <f t="shared" si="0"/>
        <v>51.875</v>
      </c>
      <c r="S10" s="171">
        <v>72</v>
      </c>
      <c r="T10" s="145">
        <f t="shared" si="2"/>
        <v>52.94117647058823</v>
      </c>
      <c r="U10" s="172">
        <f t="shared" si="7"/>
        <v>1.066176470588232</v>
      </c>
      <c r="V10" s="67">
        <v>34</v>
      </c>
      <c r="W10" s="129">
        <f t="shared" si="8"/>
        <v>21.25</v>
      </c>
      <c r="X10" s="171">
        <v>26</v>
      </c>
      <c r="Y10" s="177">
        <f t="shared" si="3"/>
        <v>19.11764705882353</v>
      </c>
      <c r="Z10" s="146">
        <f t="shared" si="9"/>
        <v>-2.132352941176471</v>
      </c>
      <c r="AA10" s="67">
        <v>27</v>
      </c>
      <c r="AB10" s="129">
        <f t="shared" si="10"/>
        <v>16.875</v>
      </c>
      <c r="AC10" s="171">
        <v>13</v>
      </c>
      <c r="AD10" s="177">
        <f t="shared" si="4"/>
        <v>9.558823529411764</v>
      </c>
      <c r="AE10" s="146">
        <f t="shared" si="1"/>
        <v>-7.3161764705882355</v>
      </c>
      <c r="AF10" s="67">
        <v>8</v>
      </c>
      <c r="AG10" s="129">
        <f t="shared" si="11"/>
        <v>5</v>
      </c>
      <c r="AH10" s="171">
        <v>12</v>
      </c>
      <c r="AI10" s="177">
        <f t="shared" si="5"/>
        <v>8.823529411764705</v>
      </c>
      <c r="AJ10" s="146">
        <f t="shared" si="12"/>
        <v>3.8235294117647047</v>
      </c>
      <c r="AK10" s="94">
        <v>4</v>
      </c>
      <c r="AL10" s="129">
        <f t="shared" si="13"/>
        <v>2.5</v>
      </c>
      <c r="AM10" s="171">
        <v>0</v>
      </c>
      <c r="AN10" s="177">
        <f t="shared" si="6"/>
        <v>0</v>
      </c>
      <c r="AO10" s="146">
        <f t="shared" si="14"/>
        <v>-2.5</v>
      </c>
      <c r="AP10"/>
      <c r="AQ10"/>
      <c r="AR10" s="19"/>
      <c r="AS10" s="19"/>
      <c r="AT10" s="19"/>
      <c r="AU10" s="19"/>
    </row>
    <row r="11" spans="2:47" s="15" customFormat="1" ht="17.25" customHeight="1">
      <c r="B11" s="25"/>
      <c r="C11" s="26" t="s">
        <v>18</v>
      </c>
      <c r="D11" s="71" t="s">
        <v>25</v>
      </c>
      <c r="E11" s="27" t="s">
        <v>25</v>
      </c>
      <c r="F11" s="75" t="s">
        <v>3</v>
      </c>
      <c r="G11" s="28" t="s">
        <v>3</v>
      </c>
      <c r="H11" s="71" t="s">
        <v>19</v>
      </c>
      <c r="I11" s="27" t="s">
        <v>19</v>
      </c>
      <c r="J11" s="75" t="s">
        <v>3</v>
      </c>
      <c r="K11" s="29" t="s">
        <v>3</v>
      </c>
      <c r="L11" s="75" t="s">
        <v>3</v>
      </c>
      <c r="M11" s="30" t="s">
        <v>3</v>
      </c>
      <c r="N11" s="31"/>
      <c r="O11" s="32">
        <v>8</v>
      </c>
      <c r="P11" s="55" t="s">
        <v>20</v>
      </c>
      <c r="Q11" s="67">
        <v>26</v>
      </c>
      <c r="R11" s="129">
        <f t="shared" si="0"/>
        <v>48.148148148148145</v>
      </c>
      <c r="S11" s="171">
        <v>26</v>
      </c>
      <c r="T11" s="145">
        <f t="shared" si="2"/>
        <v>56.52173913043478</v>
      </c>
      <c r="U11" s="172">
        <f t="shared" si="7"/>
        <v>8.373590982286636</v>
      </c>
      <c r="V11" s="67">
        <v>7</v>
      </c>
      <c r="W11" s="129">
        <f t="shared" si="8"/>
        <v>12.962962962962962</v>
      </c>
      <c r="X11" s="171">
        <v>6</v>
      </c>
      <c r="Y11" s="177">
        <f t="shared" si="3"/>
        <v>13.043478260869565</v>
      </c>
      <c r="Z11" s="146">
        <f t="shared" si="9"/>
        <v>0.08051529790660261</v>
      </c>
      <c r="AA11" s="67">
        <v>12</v>
      </c>
      <c r="AB11" s="129">
        <f t="shared" si="10"/>
        <v>22.22222222222222</v>
      </c>
      <c r="AC11" s="171">
        <v>7</v>
      </c>
      <c r="AD11" s="177">
        <f t="shared" si="4"/>
        <v>15.217391304347826</v>
      </c>
      <c r="AE11" s="146">
        <f t="shared" si="1"/>
        <v>-7.004830917874395</v>
      </c>
      <c r="AF11" s="67">
        <v>4</v>
      </c>
      <c r="AG11" s="129">
        <f t="shared" si="11"/>
        <v>7.4074074074074066</v>
      </c>
      <c r="AH11" s="171">
        <v>3</v>
      </c>
      <c r="AI11" s="177">
        <f t="shared" si="5"/>
        <v>6.521739130434782</v>
      </c>
      <c r="AJ11" s="146">
        <f t="shared" si="12"/>
        <v>-0.8856682769726243</v>
      </c>
      <c r="AK11" s="94">
        <v>4</v>
      </c>
      <c r="AL11" s="129">
        <f t="shared" si="13"/>
        <v>7.4074074074074066</v>
      </c>
      <c r="AM11" s="171">
        <v>2</v>
      </c>
      <c r="AN11" s="177">
        <f t="shared" si="6"/>
        <v>4.3478260869565215</v>
      </c>
      <c r="AO11" s="146">
        <f t="shared" si="14"/>
        <v>-3.059581320450885</v>
      </c>
      <c r="AP11"/>
      <c r="AQ11"/>
      <c r="AR11" s="19"/>
      <c r="AS11" s="19"/>
      <c r="AT11" s="19"/>
      <c r="AU11" s="19"/>
    </row>
    <row r="12" spans="2:47" s="15" customFormat="1" ht="17.25" customHeight="1">
      <c r="B12" s="33"/>
      <c r="C12" s="34"/>
      <c r="D12" s="72">
        <v>2017</v>
      </c>
      <c r="E12" s="35">
        <v>2019</v>
      </c>
      <c r="F12" s="72">
        <v>2017</v>
      </c>
      <c r="G12" s="34">
        <v>2019</v>
      </c>
      <c r="H12" s="72">
        <v>2017</v>
      </c>
      <c r="I12" s="35">
        <v>2019</v>
      </c>
      <c r="J12" s="72">
        <v>2017</v>
      </c>
      <c r="K12" s="35">
        <v>2019</v>
      </c>
      <c r="L12" s="72">
        <v>2017</v>
      </c>
      <c r="M12" s="36">
        <v>2019</v>
      </c>
      <c r="N12" s="31"/>
      <c r="O12" s="32">
        <v>9</v>
      </c>
      <c r="P12" s="55" t="s">
        <v>21</v>
      </c>
      <c r="Q12" s="67">
        <v>111</v>
      </c>
      <c r="R12" s="129">
        <f t="shared" si="0"/>
        <v>47.63948497854077</v>
      </c>
      <c r="S12" s="171">
        <v>120</v>
      </c>
      <c r="T12" s="145">
        <f t="shared" si="2"/>
        <v>61.53846153846154</v>
      </c>
      <c r="U12" s="172">
        <f t="shared" si="7"/>
        <v>13.898976559920769</v>
      </c>
      <c r="V12" s="67">
        <v>40</v>
      </c>
      <c r="W12" s="129">
        <f t="shared" si="8"/>
        <v>17.167381974248926</v>
      </c>
      <c r="X12" s="171">
        <v>24</v>
      </c>
      <c r="Y12" s="177">
        <f t="shared" si="3"/>
        <v>12.307692307692308</v>
      </c>
      <c r="Z12" s="146">
        <f t="shared" si="9"/>
        <v>-4.859689666556617</v>
      </c>
      <c r="AA12" s="67">
        <v>51</v>
      </c>
      <c r="AB12" s="129">
        <f t="shared" si="10"/>
        <v>21.888412017167383</v>
      </c>
      <c r="AC12" s="171">
        <v>24</v>
      </c>
      <c r="AD12" s="177">
        <f t="shared" si="4"/>
        <v>12.307692307692308</v>
      </c>
      <c r="AE12" s="146">
        <f t="shared" si="1"/>
        <v>-9.580719709475074</v>
      </c>
      <c r="AF12" s="67">
        <v>13</v>
      </c>
      <c r="AG12" s="129">
        <f t="shared" si="11"/>
        <v>5.579399141630901</v>
      </c>
      <c r="AH12" s="171">
        <v>17</v>
      </c>
      <c r="AI12" s="177">
        <f t="shared" si="5"/>
        <v>8.717948717948719</v>
      </c>
      <c r="AJ12" s="146">
        <f t="shared" si="12"/>
        <v>3.1385495763178177</v>
      </c>
      <c r="AK12" s="94">
        <v>6</v>
      </c>
      <c r="AL12" s="129">
        <f t="shared" si="13"/>
        <v>2.575107296137339</v>
      </c>
      <c r="AM12" s="171">
        <v>4</v>
      </c>
      <c r="AN12" s="177">
        <f t="shared" si="6"/>
        <v>2.0512820512820515</v>
      </c>
      <c r="AO12" s="146">
        <f t="shared" si="14"/>
        <v>-0.5238252448552876</v>
      </c>
      <c r="AP12"/>
      <c r="AQ12"/>
      <c r="AR12" s="19"/>
      <c r="AS12" s="19"/>
      <c r="AT12" s="19"/>
      <c r="AU12" s="19"/>
    </row>
    <row r="13" spans="2:47" s="15" customFormat="1" ht="17.25" customHeight="1" thickBot="1">
      <c r="B13" s="37"/>
      <c r="C13" s="18" t="s">
        <v>6</v>
      </c>
      <c r="D13" s="74">
        <v>653</v>
      </c>
      <c r="E13" s="78">
        <v>641</v>
      </c>
      <c r="F13" s="76">
        <v>468</v>
      </c>
      <c r="G13" s="80">
        <v>426</v>
      </c>
      <c r="H13" s="81">
        <f aca="true" t="shared" si="15" ref="H13:I23">IF(D13=0,"",F13/D13%)</f>
        <v>71.66921898928024</v>
      </c>
      <c r="I13" s="38">
        <f t="shared" si="15"/>
        <v>66.45865834633385</v>
      </c>
      <c r="J13" s="83">
        <v>2</v>
      </c>
      <c r="K13" s="39">
        <v>10</v>
      </c>
      <c r="L13" s="87">
        <f>SUM(F13-J13)</f>
        <v>466</v>
      </c>
      <c r="M13" s="50">
        <f>SUM(G13-K13)</f>
        <v>416</v>
      </c>
      <c r="N13" s="40"/>
      <c r="O13" s="41">
        <v>10</v>
      </c>
      <c r="P13" s="56" t="s">
        <v>22</v>
      </c>
      <c r="Q13" s="68">
        <v>127</v>
      </c>
      <c r="R13" s="130">
        <f t="shared" si="0"/>
        <v>46.350364963503644</v>
      </c>
      <c r="S13" s="173">
        <v>130</v>
      </c>
      <c r="T13" s="155">
        <f t="shared" si="2"/>
        <v>54.6218487394958</v>
      </c>
      <c r="U13" s="174">
        <f t="shared" si="7"/>
        <v>8.27148377599216</v>
      </c>
      <c r="V13" s="68">
        <v>71</v>
      </c>
      <c r="W13" s="132">
        <f>IF($L22=0,0,V13/$L22%)</f>
        <v>25.912408759124087</v>
      </c>
      <c r="X13" s="178">
        <v>47</v>
      </c>
      <c r="Y13" s="179">
        <f t="shared" si="3"/>
        <v>19.747899159663866</v>
      </c>
      <c r="Z13" s="174">
        <f t="shared" si="9"/>
        <v>-6.164509599460221</v>
      </c>
      <c r="AA13" s="92">
        <v>61</v>
      </c>
      <c r="AB13" s="134">
        <f>IF($L22=0,0,AA13/$L22%)</f>
        <v>22.262773722627735</v>
      </c>
      <c r="AC13" s="181">
        <v>35</v>
      </c>
      <c r="AD13" s="182">
        <f t="shared" si="4"/>
        <v>14.705882352941178</v>
      </c>
      <c r="AE13" s="147">
        <f t="shared" si="1"/>
        <v>-7.556891369686557</v>
      </c>
      <c r="AF13" s="92">
        <v>6</v>
      </c>
      <c r="AG13" s="134">
        <f>IF($L22=0,0,AF13/$L22%)</f>
        <v>2.18978102189781</v>
      </c>
      <c r="AH13" s="181">
        <v>10</v>
      </c>
      <c r="AI13" s="182">
        <f t="shared" si="5"/>
        <v>4.201680672268908</v>
      </c>
      <c r="AJ13" s="147">
        <f t="shared" si="12"/>
        <v>2.0118996503710975</v>
      </c>
      <c r="AK13" s="135">
        <v>4</v>
      </c>
      <c r="AL13" s="134">
        <f>IF($L22=0,0,AK13/$L22%)</f>
        <v>1.4598540145985401</v>
      </c>
      <c r="AM13" s="181">
        <v>1</v>
      </c>
      <c r="AN13" s="182">
        <f t="shared" si="6"/>
        <v>0.42016806722689076</v>
      </c>
      <c r="AO13" s="147">
        <f t="shared" si="14"/>
        <v>-1.0396859473716493</v>
      </c>
      <c r="AP13"/>
      <c r="AQ13"/>
      <c r="AR13" s="19"/>
      <c r="AS13" s="19"/>
      <c r="AT13" s="19"/>
      <c r="AU13" s="19"/>
    </row>
    <row r="14" spans="2:47" s="15" customFormat="1" ht="17.25" customHeight="1" thickBot="1">
      <c r="B14" s="25"/>
      <c r="C14" s="18" t="s">
        <v>7</v>
      </c>
      <c r="D14" s="74">
        <v>662</v>
      </c>
      <c r="E14" s="78">
        <v>661</v>
      </c>
      <c r="F14" s="76">
        <v>494</v>
      </c>
      <c r="G14" s="80">
        <v>467</v>
      </c>
      <c r="H14" s="81">
        <f t="shared" si="15"/>
        <v>74.62235649546828</v>
      </c>
      <c r="I14" s="38">
        <f t="shared" si="15"/>
        <v>70.65052950075642</v>
      </c>
      <c r="J14" s="84">
        <v>10</v>
      </c>
      <c r="K14" s="39">
        <v>6</v>
      </c>
      <c r="L14" s="88">
        <f aca="true" t="shared" si="16" ref="L14:M23">SUM(F14-J14)</f>
        <v>484</v>
      </c>
      <c r="M14" s="52">
        <f t="shared" si="16"/>
        <v>461</v>
      </c>
      <c r="N14" s="40"/>
      <c r="O14" s="43"/>
      <c r="P14" s="43"/>
      <c r="Q14" s="69">
        <f>SUM(Q4:Q13)</f>
        <v>872</v>
      </c>
      <c r="R14" s="131">
        <f>IF($L23=0,0,Q14/$L23%)</f>
        <v>41.484300666032354</v>
      </c>
      <c r="S14" s="175">
        <f>SUM(S4:S13)</f>
        <v>955</v>
      </c>
      <c r="T14" s="148">
        <f>IF($M23=0,0,S14/$M23%)</f>
        <v>50.28962611901001</v>
      </c>
      <c r="U14" s="149">
        <f>T14-R14</f>
        <v>8.805325452977655</v>
      </c>
      <c r="V14" s="69">
        <f>SUM(V4:V13)</f>
        <v>451</v>
      </c>
      <c r="W14" s="131">
        <f>IF($L23=0,0,V14/$L23%)</f>
        <v>21.455756422454805</v>
      </c>
      <c r="X14" s="175">
        <f>SUM(X4:X13)</f>
        <v>350</v>
      </c>
      <c r="Y14" s="180">
        <f>IF($M23=0,0,X14/$M23%)</f>
        <v>18.43075302790943</v>
      </c>
      <c r="Z14" s="149">
        <f>Y14-W14</f>
        <v>-3.025003394545376</v>
      </c>
      <c r="AA14" s="93">
        <f>SUM(AA4:AA13)</f>
        <v>556</v>
      </c>
      <c r="AB14" s="131">
        <f>IF($L23=0,0,AA14/$L23%)</f>
        <v>26.450999048525215</v>
      </c>
      <c r="AC14" s="192">
        <f>SUM(AC4:AC13)</f>
        <v>298</v>
      </c>
      <c r="AD14" s="180">
        <f>IF($M23=0,0,AC14/$M23%)</f>
        <v>15.692469720905741</v>
      </c>
      <c r="AE14" s="149">
        <f>AD14-AB14</f>
        <v>-10.758529327619474</v>
      </c>
      <c r="AF14" s="69">
        <f>SUM(AF4:AF13)</f>
        <v>81</v>
      </c>
      <c r="AG14" s="131">
        <f>IF($L23=0,0,AF14/$L23%)</f>
        <v>3.8534728829686014</v>
      </c>
      <c r="AH14" s="175">
        <f>SUM(AH4:AH13)</f>
        <v>115</v>
      </c>
      <c r="AI14" s="180">
        <f>IF($M23=0,0,AH14/$M23%)</f>
        <v>6.055818852027383</v>
      </c>
      <c r="AJ14" s="149">
        <f>AI14-AG14</f>
        <v>2.202345969058782</v>
      </c>
      <c r="AK14" s="93">
        <f>SUM(AK4:AK13)</f>
        <v>59</v>
      </c>
      <c r="AL14" s="131">
        <f>IF($L23=0,0,AK14/$L23%)</f>
        <v>2.806850618458611</v>
      </c>
      <c r="AM14" s="175">
        <f>SUM(AM4:AM13)</f>
        <v>25</v>
      </c>
      <c r="AN14" s="180">
        <f>IF($M23=0,0,AM14/$M23%)</f>
        <v>1.3164823591363877</v>
      </c>
      <c r="AO14" s="149">
        <f>AN14-AL14</f>
        <v>-1.4903682593222232</v>
      </c>
      <c r="AP14"/>
      <c r="AQ14"/>
      <c r="AR14" s="19"/>
      <c r="AS14" s="19"/>
      <c r="AT14" s="19"/>
      <c r="AU14" s="19"/>
    </row>
    <row r="15" spans="2:47" s="15" customFormat="1" ht="17.25" customHeight="1" thickBot="1">
      <c r="B15" s="25"/>
      <c r="C15" s="18" t="s">
        <v>8</v>
      </c>
      <c r="D15" s="74">
        <v>194</v>
      </c>
      <c r="E15" s="78">
        <v>202</v>
      </c>
      <c r="F15" s="76">
        <v>162</v>
      </c>
      <c r="G15" s="80">
        <v>159</v>
      </c>
      <c r="H15" s="81">
        <f t="shared" si="15"/>
        <v>83.50515463917526</v>
      </c>
      <c r="I15" s="38">
        <f t="shared" si="15"/>
        <v>78.7128712871287</v>
      </c>
      <c r="J15" s="84">
        <v>2</v>
      </c>
      <c r="K15" s="39">
        <v>5</v>
      </c>
      <c r="L15" s="88">
        <f t="shared" si="16"/>
        <v>160</v>
      </c>
      <c r="M15" s="52">
        <f t="shared" si="16"/>
        <v>154</v>
      </c>
      <c r="N15" s="40"/>
      <c r="O15" s="43"/>
      <c r="P15" s="43"/>
      <c r="Q15" s="11"/>
      <c r="R15" s="11"/>
      <c r="S15" s="11"/>
      <c r="T15" s="11"/>
      <c r="U15" s="11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/>
      <c r="AQ15"/>
      <c r="AR15" s="58"/>
      <c r="AS15" s="58"/>
      <c r="AT15" s="19"/>
      <c r="AU15" s="19"/>
    </row>
    <row r="16" spans="2:52" s="15" customFormat="1" ht="17.25" customHeight="1" thickBot="1">
      <c r="B16" s="25"/>
      <c r="C16" s="18" t="s">
        <v>10</v>
      </c>
      <c r="D16" s="74">
        <v>90</v>
      </c>
      <c r="E16" s="78">
        <v>91</v>
      </c>
      <c r="F16" s="76">
        <v>70</v>
      </c>
      <c r="G16" s="80">
        <v>67</v>
      </c>
      <c r="H16" s="81">
        <f t="shared" si="15"/>
        <v>77.77777777777777</v>
      </c>
      <c r="I16" s="38">
        <f t="shared" si="15"/>
        <v>73.62637362637362</v>
      </c>
      <c r="J16" s="84">
        <v>2</v>
      </c>
      <c r="K16" s="39">
        <v>0</v>
      </c>
      <c r="L16" s="88">
        <f t="shared" si="16"/>
        <v>68</v>
      </c>
      <c r="M16" s="52">
        <f t="shared" si="16"/>
        <v>67</v>
      </c>
      <c r="N16" s="40"/>
      <c r="O16" s="43"/>
      <c r="P16" s="43"/>
      <c r="Q16" s="310" t="s">
        <v>29</v>
      </c>
      <c r="R16" s="311"/>
      <c r="S16" s="311"/>
      <c r="T16" s="311"/>
      <c r="U16" s="312"/>
      <c r="V16" s="280" t="s">
        <v>28</v>
      </c>
      <c r="W16" s="281"/>
      <c r="X16" s="281"/>
      <c r="Y16" s="281"/>
      <c r="Z16" s="282"/>
      <c r="AA16" s="283" t="s">
        <v>45</v>
      </c>
      <c r="AB16" s="284"/>
      <c r="AC16" s="283" t="s">
        <v>46</v>
      </c>
      <c r="AD16" s="314"/>
      <c r="AE16" s="283" t="s">
        <v>47</v>
      </c>
      <c r="AF16" s="314"/>
      <c r="AH16" s="313" t="s">
        <v>44</v>
      </c>
      <c r="AI16" s="285"/>
      <c r="AJ16" s="286"/>
      <c r="AP16" s="10"/>
      <c r="AQ16" s="10"/>
      <c r="AR16" s="57"/>
      <c r="AS16" s="57"/>
      <c r="AT16" s="57"/>
      <c r="AU16" s="57"/>
      <c r="AV16" s="10"/>
      <c r="AW16" s="10"/>
      <c r="AX16" s="10"/>
      <c r="AY16" s="10"/>
      <c r="AZ16" s="44"/>
    </row>
    <row r="17" spans="2:36" ht="17.25" customHeight="1">
      <c r="B17" s="25"/>
      <c r="C17" s="18" t="s">
        <v>11</v>
      </c>
      <c r="D17" s="74">
        <v>152</v>
      </c>
      <c r="E17" s="78">
        <v>149</v>
      </c>
      <c r="F17" s="76">
        <v>107</v>
      </c>
      <c r="G17" s="80">
        <v>102</v>
      </c>
      <c r="H17" s="81">
        <f t="shared" si="15"/>
        <v>70.39473684210526</v>
      </c>
      <c r="I17" s="38">
        <f t="shared" si="15"/>
        <v>68.45637583892618</v>
      </c>
      <c r="J17" s="84">
        <v>3</v>
      </c>
      <c r="K17" s="39">
        <v>0</v>
      </c>
      <c r="L17" s="88">
        <f t="shared" si="16"/>
        <v>104</v>
      </c>
      <c r="M17" s="52">
        <f t="shared" si="16"/>
        <v>102</v>
      </c>
      <c r="N17" s="40"/>
      <c r="O17" s="43"/>
      <c r="P17" s="43"/>
      <c r="Q17" s="98">
        <v>2017</v>
      </c>
      <c r="R17" s="133"/>
      <c r="S17" s="163">
        <v>2019</v>
      </c>
      <c r="T17" s="164"/>
      <c r="U17" s="165"/>
      <c r="V17" s="98">
        <v>2017</v>
      </c>
      <c r="W17" s="133"/>
      <c r="X17" s="163">
        <v>2019</v>
      </c>
      <c r="Y17" s="164"/>
      <c r="Z17" s="165"/>
      <c r="AA17" s="64">
        <v>2017</v>
      </c>
      <c r="AB17" s="227"/>
      <c r="AC17" s="98">
        <v>2017</v>
      </c>
      <c r="AD17" s="211"/>
      <c r="AE17" s="98">
        <v>2017</v>
      </c>
      <c r="AF17" s="211"/>
      <c r="AH17" s="214">
        <v>2019</v>
      </c>
      <c r="AI17" s="186"/>
      <c r="AJ17" s="187"/>
    </row>
    <row r="18" spans="2:36" ht="17.25" customHeight="1" thickBot="1">
      <c r="B18" s="25"/>
      <c r="C18" s="18" t="s">
        <v>12</v>
      </c>
      <c r="D18" s="74">
        <v>120</v>
      </c>
      <c r="E18" s="78">
        <v>111</v>
      </c>
      <c r="F18" s="76">
        <v>102</v>
      </c>
      <c r="G18" s="80">
        <v>87</v>
      </c>
      <c r="H18" s="81">
        <f t="shared" si="15"/>
        <v>85</v>
      </c>
      <c r="I18" s="38">
        <f t="shared" si="15"/>
        <v>78.37837837837837</v>
      </c>
      <c r="J18" s="84">
        <v>3</v>
      </c>
      <c r="K18" s="39">
        <v>3</v>
      </c>
      <c r="L18" s="88">
        <f t="shared" si="16"/>
        <v>99</v>
      </c>
      <c r="M18" s="52">
        <f t="shared" si="16"/>
        <v>84</v>
      </c>
      <c r="N18" s="40"/>
      <c r="O18" s="43"/>
      <c r="P18" s="43"/>
      <c r="Q18" s="100" t="s">
        <v>3</v>
      </c>
      <c r="R18" s="127" t="s">
        <v>4</v>
      </c>
      <c r="S18" s="166" t="s">
        <v>3</v>
      </c>
      <c r="T18" s="167" t="s">
        <v>4</v>
      </c>
      <c r="U18" s="168" t="s">
        <v>5</v>
      </c>
      <c r="V18" s="100" t="s">
        <v>3</v>
      </c>
      <c r="W18" s="127" t="s">
        <v>4</v>
      </c>
      <c r="X18" s="166" t="s">
        <v>3</v>
      </c>
      <c r="Y18" s="167" t="s">
        <v>4</v>
      </c>
      <c r="Z18" s="168" t="s">
        <v>5</v>
      </c>
      <c r="AA18" s="90" t="s">
        <v>3</v>
      </c>
      <c r="AB18" s="228" t="s">
        <v>4</v>
      </c>
      <c r="AC18" s="100" t="s">
        <v>3</v>
      </c>
      <c r="AD18" s="212" t="s">
        <v>4</v>
      </c>
      <c r="AE18" s="100" t="s">
        <v>3</v>
      </c>
      <c r="AF18" s="212" t="s">
        <v>4</v>
      </c>
      <c r="AH18" s="215" t="s">
        <v>3</v>
      </c>
      <c r="AI18" s="167" t="s">
        <v>4</v>
      </c>
      <c r="AJ18" s="189" t="s">
        <v>5</v>
      </c>
    </row>
    <row r="19" spans="2:36" ht="17.25" customHeight="1">
      <c r="B19" s="25"/>
      <c r="C19" s="18" t="s">
        <v>17</v>
      </c>
      <c r="D19" s="74">
        <v>203</v>
      </c>
      <c r="E19" s="78">
        <v>193</v>
      </c>
      <c r="F19" s="76">
        <v>163</v>
      </c>
      <c r="G19" s="80">
        <v>139</v>
      </c>
      <c r="H19" s="81">
        <f t="shared" si="15"/>
        <v>80.29556650246306</v>
      </c>
      <c r="I19" s="38">
        <f t="shared" si="15"/>
        <v>72.02072538860104</v>
      </c>
      <c r="J19" s="84">
        <v>3</v>
      </c>
      <c r="K19" s="39">
        <v>3</v>
      </c>
      <c r="L19" s="88">
        <f t="shared" si="16"/>
        <v>160</v>
      </c>
      <c r="M19" s="52">
        <f t="shared" si="16"/>
        <v>136</v>
      </c>
      <c r="N19" s="40"/>
      <c r="O19" s="13">
        <v>1</v>
      </c>
      <c r="P19" s="14" t="s">
        <v>6</v>
      </c>
      <c r="Q19" s="97">
        <v>14</v>
      </c>
      <c r="R19" s="128">
        <f aca="true" t="shared" si="17" ref="R19:R29">IF($L13=0,0,Q19/$L13%)</f>
        <v>3.004291845493562</v>
      </c>
      <c r="S19" s="169">
        <v>35</v>
      </c>
      <c r="T19" s="151">
        <f>IF($M13=0,0,S19/$M13%)</f>
        <v>8.413461538461538</v>
      </c>
      <c r="U19" s="170">
        <f aca="true" t="shared" si="18" ref="U19:U28">T19-R19</f>
        <v>5.409169692967977</v>
      </c>
      <c r="V19" s="97">
        <v>3</v>
      </c>
      <c r="W19" s="128">
        <f aca="true" t="shared" si="19" ref="W19:W29">IF($L13=0,0,V19/$L13%)</f>
        <v>0.6437768240343348</v>
      </c>
      <c r="X19" s="169">
        <v>0</v>
      </c>
      <c r="Y19" s="151">
        <f>IF($M13=0,0,X19/$M13%)</f>
        <v>0</v>
      </c>
      <c r="Z19" s="170">
        <f>Y19-W19</f>
        <v>-0.6437768240343348</v>
      </c>
      <c r="AA19" s="66">
        <v>1</v>
      </c>
      <c r="AB19" s="229">
        <f aca="true" t="shared" si="20" ref="AB19:AB29">IF($L13=0,0,AA19/$L13%)</f>
        <v>0.2145922746781116</v>
      </c>
      <c r="AC19" s="97">
        <v>3</v>
      </c>
      <c r="AD19" s="213">
        <f aca="true" t="shared" si="21" ref="AD19:AD29">IF($L13=0,0,AC19/$L13%)</f>
        <v>0.6437768240343348</v>
      </c>
      <c r="AE19" s="66">
        <v>0</v>
      </c>
      <c r="AF19" s="224">
        <f aca="true" t="shared" si="22" ref="AF19:AF29">IF($L13=0,0,AE19/$L13%)</f>
        <v>0</v>
      </c>
      <c r="AH19" s="216">
        <v>1</v>
      </c>
      <c r="AI19" s="208">
        <f aca="true" t="shared" si="23" ref="AI19:AI29">(AH19/M13)</f>
        <v>0.002403846153846154</v>
      </c>
      <c r="AJ19" s="190"/>
    </row>
    <row r="20" spans="2:36" ht="17.25" customHeight="1">
      <c r="B20" s="25"/>
      <c r="C20" s="18" t="s">
        <v>20</v>
      </c>
      <c r="D20" s="74">
        <v>72</v>
      </c>
      <c r="E20" s="78">
        <v>71</v>
      </c>
      <c r="F20" s="76">
        <v>55</v>
      </c>
      <c r="G20" s="80">
        <v>47</v>
      </c>
      <c r="H20" s="81">
        <f t="shared" si="15"/>
        <v>76.38888888888889</v>
      </c>
      <c r="I20" s="38">
        <f t="shared" si="15"/>
        <v>66.19718309859155</v>
      </c>
      <c r="J20" s="84">
        <v>1</v>
      </c>
      <c r="K20" s="39">
        <v>1</v>
      </c>
      <c r="L20" s="88">
        <f t="shared" si="16"/>
        <v>54</v>
      </c>
      <c r="M20" s="52">
        <f t="shared" si="16"/>
        <v>46</v>
      </c>
      <c r="N20" s="40"/>
      <c r="O20" s="17">
        <v>2</v>
      </c>
      <c r="P20" s="18" t="s">
        <v>7</v>
      </c>
      <c r="Q20" s="67">
        <v>6</v>
      </c>
      <c r="R20" s="129">
        <f t="shared" si="17"/>
        <v>1.2396694214876034</v>
      </c>
      <c r="S20" s="171">
        <v>35</v>
      </c>
      <c r="T20" s="145">
        <f aca="true" t="shared" si="24" ref="T20:T28">IF($M14=0,0,S20/$M14%)</f>
        <v>7.592190889370932</v>
      </c>
      <c r="U20" s="146">
        <f t="shared" si="18"/>
        <v>6.352521467883329</v>
      </c>
      <c r="V20" s="67">
        <v>8</v>
      </c>
      <c r="W20" s="129">
        <f t="shared" si="19"/>
        <v>1.6528925619834711</v>
      </c>
      <c r="X20" s="171">
        <v>2</v>
      </c>
      <c r="Y20" s="145">
        <f aca="true" t="shared" si="25" ref="Y20:Y28">IF($M14=0,0,X20/$M14%)</f>
        <v>0.4338394793926247</v>
      </c>
      <c r="Z20" s="146">
        <f>Y20-W20</f>
        <v>-1.2190530825908463</v>
      </c>
      <c r="AA20" s="67">
        <v>0</v>
      </c>
      <c r="AB20" s="129">
        <f t="shared" si="20"/>
        <v>0</v>
      </c>
      <c r="AC20" s="67">
        <v>6</v>
      </c>
      <c r="AD20" s="225">
        <f t="shared" si="21"/>
        <v>1.2396694214876034</v>
      </c>
      <c r="AE20" s="67">
        <v>0</v>
      </c>
      <c r="AF20" s="225">
        <f t="shared" si="22"/>
        <v>0</v>
      </c>
      <c r="AH20" s="217">
        <v>3</v>
      </c>
      <c r="AI20" s="208">
        <f t="shared" si="23"/>
        <v>0.006507592190889371</v>
      </c>
      <c r="AJ20" s="172"/>
    </row>
    <row r="21" spans="2:36" ht="17.25" customHeight="1">
      <c r="B21" s="25"/>
      <c r="C21" s="18" t="s">
        <v>21</v>
      </c>
      <c r="D21" s="74">
        <v>310</v>
      </c>
      <c r="E21" s="78">
        <v>296</v>
      </c>
      <c r="F21" s="76">
        <v>241</v>
      </c>
      <c r="G21" s="80">
        <v>204</v>
      </c>
      <c r="H21" s="81">
        <f t="shared" si="15"/>
        <v>77.74193548387096</v>
      </c>
      <c r="I21" s="38">
        <f t="shared" si="15"/>
        <v>68.91891891891892</v>
      </c>
      <c r="J21" s="84">
        <v>8</v>
      </c>
      <c r="K21" s="39">
        <v>9</v>
      </c>
      <c r="L21" s="88">
        <f t="shared" si="16"/>
        <v>233</v>
      </c>
      <c r="M21" s="52">
        <f t="shared" si="16"/>
        <v>195</v>
      </c>
      <c r="N21" s="40"/>
      <c r="O21" s="17">
        <v>3</v>
      </c>
      <c r="P21" s="18" t="s">
        <v>8</v>
      </c>
      <c r="Q21" s="67">
        <v>4</v>
      </c>
      <c r="R21" s="129">
        <f t="shared" si="17"/>
        <v>2.5</v>
      </c>
      <c r="S21" s="171">
        <v>15</v>
      </c>
      <c r="T21" s="145">
        <f t="shared" si="24"/>
        <v>9.74025974025974</v>
      </c>
      <c r="U21" s="146">
        <f t="shared" si="18"/>
        <v>7.24025974025974</v>
      </c>
      <c r="V21" s="67">
        <v>0</v>
      </c>
      <c r="W21" s="129">
        <f t="shared" si="19"/>
        <v>0</v>
      </c>
      <c r="X21" s="171">
        <v>3</v>
      </c>
      <c r="Y21" s="145">
        <f t="shared" si="25"/>
        <v>1.948051948051948</v>
      </c>
      <c r="Z21" s="146">
        <f aca="true" t="shared" si="26" ref="Z21:Z28">Y21-W21</f>
        <v>1.948051948051948</v>
      </c>
      <c r="AA21" s="67">
        <v>0</v>
      </c>
      <c r="AB21" s="129">
        <f t="shared" si="20"/>
        <v>0</v>
      </c>
      <c r="AC21" s="67">
        <v>2</v>
      </c>
      <c r="AD21" s="225">
        <f t="shared" si="21"/>
        <v>1.25</v>
      </c>
      <c r="AE21" s="67">
        <v>0</v>
      </c>
      <c r="AF21" s="225">
        <f t="shared" si="22"/>
        <v>0</v>
      </c>
      <c r="AH21" s="217">
        <v>2</v>
      </c>
      <c r="AI21" s="208">
        <f t="shared" si="23"/>
        <v>0.012987012987012988</v>
      </c>
      <c r="AJ21" s="172"/>
    </row>
    <row r="22" spans="2:36" ht="17.25" customHeight="1">
      <c r="B22" s="25"/>
      <c r="C22" s="18" t="s">
        <v>22</v>
      </c>
      <c r="D22" s="74">
        <v>378</v>
      </c>
      <c r="E22" s="78">
        <v>363</v>
      </c>
      <c r="F22" s="76">
        <v>279</v>
      </c>
      <c r="G22" s="80">
        <v>242</v>
      </c>
      <c r="H22" s="81">
        <f t="shared" si="15"/>
        <v>73.80952380952381</v>
      </c>
      <c r="I22" s="38">
        <f t="shared" si="15"/>
        <v>66.66666666666667</v>
      </c>
      <c r="J22" s="85">
        <v>5</v>
      </c>
      <c r="K22" s="39">
        <v>4</v>
      </c>
      <c r="L22" s="88">
        <f t="shared" si="16"/>
        <v>274</v>
      </c>
      <c r="M22" s="52">
        <f t="shared" si="16"/>
        <v>238</v>
      </c>
      <c r="N22" s="40"/>
      <c r="O22" s="17">
        <v>4</v>
      </c>
      <c r="P22" s="18" t="s">
        <v>10</v>
      </c>
      <c r="Q22" s="67">
        <v>0</v>
      </c>
      <c r="R22" s="129">
        <f t="shared" si="17"/>
        <v>0</v>
      </c>
      <c r="S22" s="171">
        <v>6</v>
      </c>
      <c r="T22" s="145">
        <f t="shared" si="24"/>
        <v>8.955223880597014</v>
      </c>
      <c r="U22" s="146">
        <f t="shared" si="18"/>
        <v>8.955223880597014</v>
      </c>
      <c r="V22" s="67">
        <v>1</v>
      </c>
      <c r="W22" s="129">
        <f t="shared" si="19"/>
        <v>1.4705882352941175</v>
      </c>
      <c r="X22" s="171">
        <v>0</v>
      </c>
      <c r="Y22" s="145">
        <f t="shared" si="25"/>
        <v>0</v>
      </c>
      <c r="Z22" s="146">
        <f t="shared" si="26"/>
        <v>-1.4705882352941175</v>
      </c>
      <c r="AA22" s="67">
        <v>0</v>
      </c>
      <c r="AB22" s="129">
        <f t="shared" si="20"/>
        <v>0</v>
      </c>
      <c r="AC22" s="67">
        <v>0</v>
      </c>
      <c r="AD22" s="225">
        <f t="shared" si="21"/>
        <v>0</v>
      </c>
      <c r="AE22" s="67">
        <v>0</v>
      </c>
      <c r="AF22" s="225">
        <f t="shared" si="22"/>
        <v>0</v>
      </c>
      <c r="AH22" s="217">
        <v>0</v>
      </c>
      <c r="AI22" s="208">
        <f t="shared" si="23"/>
        <v>0</v>
      </c>
      <c r="AJ22" s="172"/>
    </row>
    <row r="23" spans="2:36" ht="17.25" customHeight="1" thickBot="1">
      <c r="B23" s="45"/>
      <c r="C23" s="46" t="s">
        <v>23</v>
      </c>
      <c r="D23" s="73">
        <f>SUM(D13:D22)</f>
        <v>2834</v>
      </c>
      <c r="E23" s="79">
        <f>SUM(E13:E22)</f>
        <v>2778</v>
      </c>
      <c r="F23" s="77">
        <f>SUM(F13:F22)</f>
        <v>2141</v>
      </c>
      <c r="G23" s="79">
        <f>SUM(G13:G22)</f>
        <v>1940</v>
      </c>
      <c r="H23" s="82">
        <f t="shared" si="15"/>
        <v>75.5469301340861</v>
      </c>
      <c r="I23" s="47">
        <f t="shared" si="15"/>
        <v>69.83441324694024</v>
      </c>
      <c r="J23" s="86">
        <f>SUM(J13:J22)</f>
        <v>39</v>
      </c>
      <c r="K23" s="48">
        <f>SUM(K13:K22)</f>
        <v>41</v>
      </c>
      <c r="L23" s="89">
        <f t="shared" si="16"/>
        <v>2102</v>
      </c>
      <c r="M23" s="51">
        <f t="shared" si="16"/>
        <v>1899</v>
      </c>
      <c r="N23" s="40"/>
      <c r="O23" s="17">
        <v>5</v>
      </c>
      <c r="P23" s="18" t="s">
        <v>11</v>
      </c>
      <c r="Q23" s="67">
        <v>2</v>
      </c>
      <c r="R23" s="129">
        <f t="shared" si="17"/>
        <v>1.923076923076923</v>
      </c>
      <c r="S23" s="171">
        <v>6</v>
      </c>
      <c r="T23" s="145">
        <f t="shared" si="24"/>
        <v>5.88235294117647</v>
      </c>
      <c r="U23" s="146">
        <f t="shared" si="18"/>
        <v>3.959276018099547</v>
      </c>
      <c r="V23" s="67">
        <v>0</v>
      </c>
      <c r="W23" s="129">
        <f t="shared" si="19"/>
        <v>0</v>
      </c>
      <c r="X23" s="171">
        <v>0</v>
      </c>
      <c r="Y23" s="145">
        <f t="shared" si="25"/>
        <v>0</v>
      </c>
      <c r="Z23" s="146">
        <f t="shared" si="26"/>
        <v>0</v>
      </c>
      <c r="AA23" s="67">
        <v>0</v>
      </c>
      <c r="AB23" s="129">
        <f t="shared" si="20"/>
        <v>0</v>
      </c>
      <c r="AC23" s="67">
        <v>1</v>
      </c>
      <c r="AD23" s="225">
        <f t="shared" si="21"/>
        <v>0.9615384615384615</v>
      </c>
      <c r="AE23" s="67">
        <v>1</v>
      </c>
      <c r="AF23" s="225">
        <f t="shared" si="22"/>
        <v>0.9615384615384615</v>
      </c>
      <c r="AH23" s="217">
        <v>1</v>
      </c>
      <c r="AI23" s="208">
        <f t="shared" si="23"/>
        <v>0.00980392156862745</v>
      </c>
      <c r="AJ23" s="172"/>
    </row>
    <row r="24" spans="15:36" ht="17.25" customHeight="1">
      <c r="O24" s="17">
        <v>6</v>
      </c>
      <c r="P24" s="18" t="s">
        <v>12</v>
      </c>
      <c r="Q24" s="67">
        <v>8</v>
      </c>
      <c r="R24" s="129">
        <f t="shared" si="17"/>
        <v>8.080808080808081</v>
      </c>
      <c r="S24" s="171">
        <v>10</v>
      </c>
      <c r="T24" s="145">
        <f t="shared" si="24"/>
        <v>11.904761904761905</v>
      </c>
      <c r="U24" s="146">
        <f t="shared" si="18"/>
        <v>3.8239538239538238</v>
      </c>
      <c r="V24" s="67">
        <v>0</v>
      </c>
      <c r="W24" s="129">
        <f t="shared" si="19"/>
        <v>0</v>
      </c>
      <c r="X24" s="171">
        <v>0</v>
      </c>
      <c r="Y24" s="145">
        <f t="shared" si="25"/>
        <v>0</v>
      </c>
      <c r="Z24" s="146">
        <f t="shared" si="26"/>
        <v>0</v>
      </c>
      <c r="AA24" s="67">
        <v>0</v>
      </c>
      <c r="AB24" s="129">
        <f t="shared" si="20"/>
        <v>0</v>
      </c>
      <c r="AC24" s="67">
        <v>0</v>
      </c>
      <c r="AD24" s="225">
        <f t="shared" si="21"/>
        <v>0</v>
      </c>
      <c r="AE24" s="67">
        <v>1</v>
      </c>
      <c r="AF24" s="225">
        <f t="shared" si="22"/>
        <v>1.0101010101010102</v>
      </c>
      <c r="AH24" s="217">
        <v>1</v>
      </c>
      <c r="AI24" s="208">
        <f t="shared" si="23"/>
        <v>0.011904761904761904</v>
      </c>
      <c r="AJ24" s="172"/>
    </row>
    <row r="25" spans="15:36" ht="17.25" customHeight="1">
      <c r="O25" s="17">
        <v>7</v>
      </c>
      <c r="P25" s="18" t="s">
        <v>17</v>
      </c>
      <c r="Q25" s="67">
        <v>3</v>
      </c>
      <c r="R25" s="129">
        <f t="shared" si="17"/>
        <v>1.875</v>
      </c>
      <c r="S25" s="171">
        <v>13</v>
      </c>
      <c r="T25" s="145">
        <f t="shared" si="24"/>
        <v>9.558823529411764</v>
      </c>
      <c r="U25" s="146">
        <f t="shared" si="18"/>
        <v>7.6838235294117645</v>
      </c>
      <c r="V25" s="67">
        <v>0</v>
      </c>
      <c r="W25" s="129">
        <f t="shared" si="19"/>
        <v>0</v>
      </c>
      <c r="X25" s="171">
        <v>0</v>
      </c>
      <c r="Y25" s="145">
        <f t="shared" si="25"/>
        <v>0</v>
      </c>
      <c r="Z25" s="146">
        <f t="shared" si="26"/>
        <v>0</v>
      </c>
      <c r="AA25" s="67">
        <v>0</v>
      </c>
      <c r="AB25" s="129">
        <f t="shared" si="20"/>
        <v>0</v>
      </c>
      <c r="AC25" s="67">
        <v>1</v>
      </c>
      <c r="AD25" s="225">
        <f t="shared" si="21"/>
        <v>0.625</v>
      </c>
      <c r="AE25" s="67">
        <v>0</v>
      </c>
      <c r="AF25" s="225">
        <f t="shared" si="22"/>
        <v>0</v>
      </c>
      <c r="AH25" s="217">
        <v>0</v>
      </c>
      <c r="AI25" s="208">
        <f t="shared" si="23"/>
        <v>0</v>
      </c>
      <c r="AJ25" s="172"/>
    </row>
    <row r="26" spans="15:36" ht="17.25" customHeight="1">
      <c r="O26" s="32">
        <v>8</v>
      </c>
      <c r="P26" s="18" t="s">
        <v>20</v>
      </c>
      <c r="Q26" s="67">
        <v>1</v>
      </c>
      <c r="R26" s="129">
        <f t="shared" si="17"/>
        <v>1.8518518518518516</v>
      </c>
      <c r="S26" s="171">
        <v>2</v>
      </c>
      <c r="T26" s="145">
        <f t="shared" si="24"/>
        <v>4.3478260869565215</v>
      </c>
      <c r="U26" s="146">
        <f t="shared" si="18"/>
        <v>2.49597423510467</v>
      </c>
      <c r="V26" s="67">
        <v>0</v>
      </c>
      <c r="W26" s="129">
        <f t="shared" si="19"/>
        <v>0</v>
      </c>
      <c r="X26" s="171">
        <v>0</v>
      </c>
      <c r="Y26" s="145">
        <f t="shared" si="25"/>
        <v>0</v>
      </c>
      <c r="Z26" s="146">
        <f t="shared" si="26"/>
        <v>0</v>
      </c>
      <c r="AA26" s="67">
        <v>0</v>
      </c>
      <c r="AB26" s="129">
        <f t="shared" si="20"/>
        <v>0</v>
      </c>
      <c r="AC26" s="67">
        <v>0</v>
      </c>
      <c r="AD26" s="225">
        <f t="shared" si="21"/>
        <v>0</v>
      </c>
      <c r="AE26" s="67">
        <v>0</v>
      </c>
      <c r="AF26" s="225">
        <f t="shared" si="22"/>
        <v>0</v>
      </c>
      <c r="AH26" s="217">
        <v>0</v>
      </c>
      <c r="AI26" s="208">
        <f t="shared" si="23"/>
        <v>0</v>
      </c>
      <c r="AJ26" s="172"/>
    </row>
    <row r="27" spans="15:36" ht="17.25" customHeight="1">
      <c r="O27" s="32">
        <v>9</v>
      </c>
      <c r="P27" s="18" t="s">
        <v>21</v>
      </c>
      <c r="Q27" s="67">
        <v>6</v>
      </c>
      <c r="R27" s="129">
        <f t="shared" si="17"/>
        <v>2.575107296137339</v>
      </c>
      <c r="S27" s="171">
        <v>5</v>
      </c>
      <c r="T27" s="145">
        <f t="shared" si="24"/>
        <v>2.5641025641025643</v>
      </c>
      <c r="U27" s="146">
        <f t="shared" si="18"/>
        <v>-0.011004732034774811</v>
      </c>
      <c r="V27" s="67">
        <v>2</v>
      </c>
      <c r="W27" s="129">
        <f t="shared" si="19"/>
        <v>0.8583690987124464</v>
      </c>
      <c r="X27" s="171">
        <v>0</v>
      </c>
      <c r="Y27" s="145">
        <f t="shared" si="25"/>
        <v>0</v>
      </c>
      <c r="Z27" s="146">
        <f t="shared" si="26"/>
        <v>-0.8583690987124464</v>
      </c>
      <c r="AA27" s="67">
        <v>0</v>
      </c>
      <c r="AB27" s="129">
        <f t="shared" si="20"/>
        <v>0</v>
      </c>
      <c r="AC27" s="67">
        <v>3</v>
      </c>
      <c r="AD27" s="225">
        <f t="shared" si="21"/>
        <v>1.2875536480686696</v>
      </c>
      <c r="AE27" s="67">
        <v>1</v>
      </c>
      <c r="AF27" s="225">
        <f t="shared" si="22"/>
        <v>0.4291845493562232</v>
      </c>
      <c r="AH27" s="217">
        <v>1</v>
      </c>
      <c r="AI27" s="208">
        <f t="shared" si="23"/>
        <v>0.005128205128205128</v>
      </c>
      <c r="AJ27" s="172"/>
    </row>
    <row r="28" spans="15:36" ht="17.25" customHeight="1" thickBot="1">
      <c r="O28" s="41">
        <v>10</v>
      </c>
      <c r="P28" s="42" t="s">
        <v>22</v>
      </c>
      <c r="Q28" s="68">
        <v>2</v>
      </c>
      <c r="R28" s="130">
        <f t="shared" si="17"/>
        <v>0.7299270072992701</v>
      </c>
      <c r="S28" s="173">
        <v>12</v>
      </c>
      <c r="T28" s="155">
        <f t="shared" si="24"/>
        <v>5.042016806722689</v>
      </c>
      <c r="U28" s="174">
        <f t="shared" si="18"/>
        <v>4.312089799423418</v>
      </c>
      <c r="V28" s="68">
        <v>2</v>
      </c>
      <c r="W28" s="130">
        <f t="shared" si="19"/>
        <v>0.7299270072992701</v>
      </c>
      <c r="X28" s="173">
        <v>1</v>
      </c>
      <c r="Y28" s="155">
        <f t="shared" si="25"/>
        <v>0.42016806722689076</v>
      </c>
      <c r="Z28" s="174">
        <f t="shared" si="26"/>
        <v>-0.3097589400723793</v>
      </c>
      <c r="AA28" s="92">
        <v>0</v>
      </c>
      <c r="AB28" s="134">
        <f t="shared" si="20"/>
        <v>0</v>
      </c>
      <c r="AC28" s="68">
        <v>0</v>
      </c>
      <c r="AD28" s="230">
        <f t="shared" si="21"/>
        <v>0</v>
      </c>
      <c r="AE28" s="103">
        <v>1</v>
      </c>
      <c r="AF28" s="226">
        <f t="shared" si="22"/>
        <v>0.36496350364963503</v>
      </c>
      <c r="AH28" s="218">
        <v>2</v>
      </c>
      <c r="AI28" s="208">
        <f t="shared" si="23"/>
        <v>0.008403361344537815</v>
      </c>
      <c r="AJ28" s="191"/>
    </row>
    <row r="29" spans="17:36" ht="17.25" customHeight="1" thickBot="1">
      <c r="Q29" s="69">
        <f>SUM(Q19:Q28)</f>
        <v>46</v>
      </c>
      <c r="R29" s="131">
        <f t="shared" si="17"/>
        <v>2.188392007611798</v>
      </c>
      <c r="S29" s="175">
        <f>SUM(S19:S28)</f>
        <v>139</v>
      </c>
      <c r="T29" s="148">
        <f>IF($M23=0,0,S29/$M23%)</f>
        <v>7.319641916798315</v>
      </c>
      <c r="U29" s="149">
        <f>T29-R29</f>
        <v>5.131249909186517</v>
      </c>
      <c r="V29" s="69">
        <f>SUM(V19:V28)</f>
        <v>16</v>
      </c>
      <c r="W29" s="131">
        <f t="shared" si="19"/>
        <v>0.7611798287345386</v>
      </c>
      <c r="X29" s="175">
        <f>SUM(X19:X28)</f>
        <v>6</v>
      </c>
      <c r="Y29" s="148">
        <f>IF($M23=0,0,X29/$M23%)</f>
        <v>0.315955766192733</v>
      </c>
      <c r="Z29" s="149">
        <f>Y29-W29</f>
        <v>-0.4452240625418056</v>
      </c>
      <c r="AA29" s="69">
        <f>SUM(AA19:AA28)</f>
        <v>1</v>
      </c>
      <c r="AB29" s="131">
        <f t="shared" si="20"/>
        <v>0.04757373929590866</v>
      </c>
      <c r="AC29" s="69">
        <f>SUM(AC19:AC28)</f>
        <v>16</v>
      </c>
      <c r="AD29" s="210">
        <f t="shared" si="21"/>
        <v>0.7611798287345386</v>
      </c>
      <c r="AE29" s="69">
        <f>SUM(AE19:AE28)</f>
        <v>4</v>
      </c>
      <c r="AF29" s="210">
        <f t="shared" si="22"/>
        <v>0.19029495718363465</v>
      </c>
      <c r="AH29" s="219">
        <f>SUM(AH19:AH28)</f>
        <v>11</v>
      </c>
      <c r="AI29" s="209">
        <f t="shared" si="23"/>
        <v>0.005792522380200105</v>
      </c>
      <c r="AJ29" s="162"/>
    </row>
    <row r="30" ht="12.75"/>
    <row r="31" ht="12.75"/>
    <row r="32" ht="30">
      <c r="Q32" s="53"/>
    </row>
    <row r="33" ht="13.5" thickBot="1"/>
    <row r="34" spans="17:26" ht="12.75" customHeight="1">
      <c r="Q34" s="297" t="s">
        <v>34</v>
      </c>
      <c r="R34" s="298"/>
      <c r="S34" s="272" t="s">
        <v>35</v>
      </c>
      <c r="T34" s="275" t="s">
        <v>36</v>
      </c>
      <c r="U34" s="237" t="s">
        <v>37</v>
      </c>
      <c r="V34" s="303"/>
      <c r="W34" s="237" t="s">
        <v>38</v>
      </c>
      <c r="X34" s="246" t="s">
        <v>39</v>
      </c>
      <c r="Y34" s="247"/>
      <c r="Z34" s="248"/>
    </row>
    <row r="35" spans="17:26" ht="12.75" customHeight="1">
      <c r="Q35" s="299"/>
      <c r="R35" s="300"/>
      <c r="S35" s="273"/>
      <c r="T35" s="276"/>
      <c r="U35" s="238"/>
      <c r="V35" s="273"/>
      <c r="W35" s="238"/>
      <c r="X35" s="249"/>
      <c r="Y35" s="250"/>
      <c r="Z35" s="251"/>
    </row>
    <row r="36" spans="17:26" ht="13.5" thickBot="1">
      <c r="Q36" s="301"/>
      <c r="R36" s="302"/>
      <c r="S36" s="274"/>
      <c r="T36" s="277"/>
      <c r="U36" s="239"/>
      <c r="V36" s="274"/>
      <c r="W36" s="239"/>
      <c r="X36" s="252"/>
      <c r="Y36" s="253"/>
      <c r="Z36" s="254"/>
    </row>
    <row r="37" spans="15:26" ht="12.75">
      <c r="O37" s="13">
        <v>1</v>
      </c>
      <c r="P37" s="54" t="s">
        <v>6</v>
      </c>
      <c r="Q37" s="278">
        <v>74</v>
      </c>
      <c r="R37" s="279"/>
      <c r="S37" s="136">
        <v>30</v>
      </c>
      <c r="T37" s="112">
        <v>41</v>
      </c>
      <c r="U37" s="258">
        <v>3</v>
      </c>
      <c r="V37" s="259"/>
      <c r="W37" s="114"/>
      <c r="X37" s="255">
        <f>(G13+Q37-W37)/E13</f>
        <v>0.7800312012480499</v>
      </c>
      <c r="Y37" s="256"/>
      <c r="Z37" s="257"/>
    </row>
    <row r="38" spans="15:26" ht="12.75">
      <c r="O38" s="17">
        <v>2</v>
      </c>
      <c r="P38" s="55" t="s">
        <v>7</v>
      </c>
      <c r="Q38" s="266">
        <v>74</v>
      </c>
      <c r="R38" s="267"/>
      <c r="S38" s="137">
        <v>25</v>
      </c>
      <c r="T38" s="104">
        <v>48</v>
      </c>
      <c r="U38" s="240">
        <v>1</v>
      </c>
      <c r="V38" s="241"/>
      <c r="W38" s="115"/>
      <c r="X38" s="234">
        <f aca="true" t="shared" si="27" ref="X38:X47">(G14+Q38-W38)/E14</f>
        <v>0.8184568835098336</v>
      </c>
      <c r="Y38" s="235"/>
      <c r="Z38" s="236"/>
    </row>
    <row r="39" spans="15:26" ht="12.75">
      <c r="O39" s="17">
        <v>3</v>
      </c>
      <c r="P39" s="55" t="s">
        <v>8</v>
      </c>
      <c r="Q39" s="266">
        <v>25</v>
      </c>
      <c r="R39" s="267"/>
      <c r="S39" s="137">
        <v>11</v>
      </c>
      <c r="T39" s="104">
        <v>13</v>
      </c>
      <c r="U39" s="240">
        <v>1</v>
      </c>
      <c r="V39" s="241"/>
      <c r="W39" s="115"/>
      <c r="X39" s="234">
        <f t="shared" si="27"/>
        <v>0.9108910891089109</v>
      </c>
      <c r="Y39" s="235"/>
      <c r="Z39" s="236"/>
    </row>
    <row r="40" spans="15:26" ht="12.75">
      <c r="O40" s="17">
        <v>4</v>
      </c>
      <c r="P40" s="55" t="s">
        <v>10</v>
      </c>
      <c r="Q40" s="266">
        <v>12</v>
      </c>
      <c r="R40" s="267"/>
      <c r="S40" s="137">
        <v>8</v>
      </c>
      <c r="T40" s="104">
        <v>4</v>
      </c>
      <c r="U40" s="240">
        <v>0</v>
      </c>
      <c r="V40" s="241"/>
      <c r="W40" s="115"/>
      <c r="X40" s="234">
        <f t="shared" si="27"/>
        <v>0.8681318681318682</v>
      </c>
      <c r="Y40" s="235"/>
      <c r="Z40" s="236"/>
    </row>
    <row r="41" spans="15:26" ht="12.75">
      <c r="O41" s="17">
        <v>5</v>
      </c>
      <c r="P41" s="55" t="s">
        <v>11</v>
      </c>
      <c r="Q41" s="266">
        <v>24</v>
      </c>
      <c r="R41" s="267"/>
      <c r="S41" s="137">
        <v>10</v>
      </c>
      <c r="T41" s="104">
        <v>14</v>
      </c>
      <c r="U41" s="240">
        <v>0</v>
      </c>
      <c r="V41" s="241"/>
      <c r="W41" s="115"/>
      <c r="X41" s="234">
        <f t="shared" si="27"/>
        <v>0.8456375838926175</v>
      </c>
      <c r="Y41" s="235"/>
      <c r="Z41" s="236"/>
    </row>
    <row r="42" spans="15:26" ht="12.75">
      <c r="O42" s="17">
        <v>6</v>
      </c>
      <c r="P42" s="55" t="s">
        <v>12</v>
      </c>
      <c r="Q42" s="266">
        <v>17</v>
      </c>
      <c r="R42" s="267"/>
      <c r="S42" s="137">
        <v>12</v>
      </c>
      <c r="T42" s="104">
        <v>4</v>
      </c>
      <c r="U42" s="240">
        <v>1</v>
      </c>
      <c r="V42" s="241"/>
      <c r="W42" s="115"/>
      <c r="X42" s="234">
        <f t="shared" si="27"/>
        <v>0.9369369369369369</v>
      </c>
      <c r="Y42" s="235"/>
      <c r="Z42" s="236"/>
    </row>
    <row r="43" spans="15:26" ht="12.75">
      <c r="O43" s="17">
        <v>7</v>
      </c>
      <c r="P43" s="55" t="s">
        <v>17</v>
      </c>
      <c r="Q43" s="266">
        <v>28</v>
      </c>
      <c r="R43" s="267"/>
      <c r="S43" s="137">
        <v>14</v>
      </c>
      <c r="T43" s="104">
        <v>13</v>
      </c>
      <c r="U43" s="240">
        <v>1</v>
      </c>
      <c r="V43" s="241"/>
      <c r="W43" s="115"/>
      <c r="X43" s="234">
        <f t="shared" si="27"/>
        <v>0.8652849740932642</v>
      </c>
      <c r="Y43" s="235"/>
      <c r="Z43" s="236"/>
    </row>
    <row r="44" spans="15:26" ht="12.75">
      <c r="O44" s="32">
        <v>8</v>
      </c>
      <c r="P44" s="55" t="s">
        <v>20</v>
      </c>
      <c r="Q44" s="266">
        <v>8</v>
      </c>
      <c r="R44" s="267"/>
      <c r="S44" s="137">
        <v>4</v>
      </c>
      <c r="T44" s="104">
        <v>4</v>
      </c>
      <c r="U44" s="240">
        <v>0</v>
      </c>
      <c r="V44" s="241"/>
      <c r="W44" s="115"/>
      <c r="X44" s="234">
        <f t="shared" si="27"/>
        <v>0.7746478873239436</v>
      </c>
      <c r="Y44" s="235"/>
      <c r="Z44" s="236"/>
    </row>
    <row r="45" spans="15:26" ht="12.75">
      <c r="O45" s="32">
        <v>9</v>
      </c>
      <c r="P45" s="55" t="s">
        <v>21</v>
      </c>
      <c r="Q45" s="266">
        <v>42</v>
      </c>
      <c r="R45" s="267"/>
      <c r="S45" s="137">
        <v>21</v>
      </c>
      <c r="T45" s="104">
        <v>21</v>
      </c>
      <c r="U45" s="240">
        <v>0</v>
      </c>
      <c r="V45" s="241"/>
      <c r="W45" s="115"/>
      <c r="X45" s="234">
        <f t="shared" si="27"/>
        <v>0.831081081081081</v>
      </c>
      <c r="Y45" s="235"/>
      <c r="Z45" s="236"/>
    </row>
    <row r="46" spans="15:26" ht="13.5" thickBot="1">
      <c r="O46" s="41">
        <v>10</v>
      </c>
      <c r="P46" s="56" t="s">
        <v>22</v>
      </c>
      <c r="Q46" s="268">
        <v>66</v>
      </c>
      <c r="R46" s="269"/>
      <c r="S46" s="138">
        <v>31</v>
      </c>
      <c r="T46" s="113">
        <v>33</v>
      </c>
      <c r="U46" s="242">
        <v>2</v>
      </c>
      <c r="V46" s="243"/>
      <c r="W46" s="116"/>
      <c r="X46" s="260">
        <f t="shared" si="27"/>
        <v>0.8484848484848485</v>
      </c>
      <c r="Y46" s="261"/>
      <c r="Z46" s="262"/>
    </row>
    <row r="47" spans="17:26" ht="13.5" thickBot="1">
      <c r="Q47" s="270">
        <f>SUM(Q37:R46)</f>
        <v>370</v>
      </c>
      <c r="R47" s="271"/>
      <c r="S47" s="139">
        <f>SUM(S37:S46)</f>
        <v>166</v>
      </c>
      <c r="T47" s="117">
        <f>SUM(T37:T46)</f>
        <v>195</v>
      </c>
      <c r="U47" s="244">
        <f>SUM(U37:V46)</f>
        <v>9</v>
      </c>
      <c r="V47" s="245"/>
      <c r="W47" s="118"/>
      <c r="X47" s="263">
        <f t="shared" si="27"/>
        <v>0.8315334773218143</v>
      </c>
      <c r="Y47" s="264"/>
      <c r="Z47" s="265"/>
    </row>
    <row r="48" ht="12.75"/>
    <row r="49" ht="12.75"/>
  </sheetData>
  <sheetProtection/>
  <mergeCells count="51">
    <mergeCell ref="U47:V47"/>
    <mergeCell ref="X47:Z47"/>
    <mergeCell ref="U44:V44"/>
    <mergeCell ref="X44:Z44"/>
    <mergeCell ref="Q45:R45"/>
    <mergeCell ref="U45:V45"/>
    <mergeCell ref="X45:Z45"/>
    <mergeCell ref="Q46:R46"/>
    <mergeCell ref="U46:V46"/>
    <mergeCell ref="X46:Z46"/>
    <mergeCell ref="X40:Z40"/>
    <mergeCell ref="Q41:R41"/>
    <mergeCell ref="U41:V41"/>
    <mergeCell ref="X41:Z41"/>
    <mergeCell ref="Q42:R42"/>
    <mergeCell ref="U42:V42"/>
    <mergeCell ref="X42:Z42"/>
    <mergeCell ref="Q37:R37"/>
    <mergeCell ref="U37:V37"/>
    <mergeCell ref="X37:Z37"/>
    <mergeCell ref="Q38:R38"/>
    <mergeCell ref="U38:V38"/>
    <mergeCell ref="X38:Z38"/>
    <mergeCell ref="AK1:AL1"/>
    <mergeCell ref="AM1:AO1"/>
    <mergeCell ref="Q16:U16"/>
    <mergeCell ref="V16:Z16"/>
    <mergeCell ref="AA16:AB16"/>
    <mergeCell ref="AH16:AJ16"/>
    <mergeCell ref="AC16:AD16"/>
    <mergeCell ref="AE16:AF16"/>
    <mergeCell ref="Q1:U1"/>
    <mergeCell ref="V1:Z1"/>
    <mergeCell ref="AA1:AE1"/>
    <mergeCell ref="AF1:AJ1"/>
    <mergeCell ref="S34:S36"/>
    <mergeCell ref="Q34:R36"/>
    <mergeCell ref="T34:T36"/>
    <mergeCell ref="U34:V36"/>
    <mergeCell ref="W34:W36"/>
    <mergeCell ref="X34:Z36"/>
    <mergeCell ref="Q44:R44"/>
    <mergeCell ref="Q47:R47"/>
    <mergeCell ref="Q39:R39"/>
    <mergeCell ref="U39:V39"/>
    <mergeCell ref="X39:Z39"/>
    <mergeCell ref="Q40:R40"/>
    <mergeCell ref="Q43:R43"/>
    <mergeCell ref="U43:V43"/>
    <mergeCell ref="X43:Z43"/>
    <mergeCell ref="U40:V40"/>
  </mergeCells>
  <printOptions/>
  <pageMargins left="0.7" right="0.7" top="0.787401575" bottom="0.787401575" header="0.3" footer="0.3"/>
  <pageSetup horizontalDpi="600" verticalDpi="600" orientation="portrait" paperSize="9" r:id="rId5"/>
  <drawing r:id="rId4"/>
  <legacyDrawing r:id="rId3"/>
  <oleObjects>
    <oleObject progId="Document" shapeId="30000" r:id="rId1"/>
    <oleObject progId="Document" shapeId="300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Stubenvoll</dc:creator>
  <cp:keywords/>
  <dc:description/>
  <cp:lastModifiedBy>Strassl Eva</cp:lastModifiedBy>
  <cp:lastPrinted>2019-09-29T15:19:54Z</cp:lastPrinted>
  <dcterms:created xsi:type="dcterms:W3CDTF">2002-11-22T10:38:17Z</dcterms:created>
  <dcterms:modified xsi:type="dcterms:W3CDTF">2019-10-02T13:07:07Z</dcterms:modified>
  <cp:category/>
  <cp:version/>
  <cp:contentType/>
  <cp:contentStatus/>
</cp:coreProperties>
</file>